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mbbrfp01.actuant.pri\users$\andrew.marsh\BOLTING\Product\Enerpac\Torque Wrench\DSX\"/>
    </mc:Choice>
  </mc:AlternateContent>
  <xr:revisionPtr revIDLastSave="0" documentId="8_{7E586188-FEA7-4401-BA89-B3E672D9B83B}" xr6:coauthVersionLast="45" xr6:coauthVersionMax="45" xr10:uidLastSave="{00000000-0000-0000-0000-000000000000}"/>
  <workbookProtection workbookAlgorithmName="SHA-512" workbookHashValue="b+3OmH20CvsIBuJsavf4D+XDEoP5nymsOUN8XSUKvHgBYGgkEXWR3SFFqsaS9xhrY7Og0U93lJRIuKBOEIXDIw==" workbookSaltValue="jzIQcFpglEBv6zwWceGFDg==" workbookSpinCount="100000" lockStructure="1"/>
  <bookViews>
    <workbookView xWindow="-120" yWindow="-120" windowWidth="29040" windowHeight="15840" xr2:uid="{00000000-000D-0000-FFFF-FFFF00000000}"/>
  </bookViews>
  <sheets>
    <sheet name="Metric Torque charts" sheetId="3" r:id="rId1"/>
    <sheet name="Values" sheetId="4" state="hidden" r:id="rId2"/>
    <sheet name="Values SQ&amp;HX" sheetId="2" state="hidden" r:id="rId3"/>
    <sheet name="Imp. Torque charts" sheetId="6" r:id="rId4"/>
    <sheet name="Torque vs. pressure" sheetId="5" r:id="rId5"/>
  </sheets>
  <definedNames>
    <definedName name="B" localSheetId="3">#REF!</definedName>
    <definedName name="B">#REF!</definedName>
    <definedName name="BA" localSheetId="3">#REF!</definedName>
    <definedName name="BA">#REF!</definedName>
    <definedName name="BSM" localSheetId="3">#REF!</definedName>
    <definedName name="BSM">#REF!</definedName>
    <definedName name="FT" localSheetId="3">'Imp. Torque charts'!$E$2</definedName>
    <definedName name="Ft" localSheetId="0">'Metric Torque charts'!#REF!</definedName>
    <definedName name="Ft">#REF!</definedName>
    <definedName name="N" localSheetId="3">#REF!</definedName>
    <definedName name="N">#REF!</definedName>
    <definedName name="NA" localSheetId="3">#REF!</definedName>
    <definedName name="NA">#REF!</definedName>
    <definedName name="Nm" localSheetId="3">'Imp. Torque charts'!$E$2</definedName>
    <definedName name="Nm" localSheetId="0">'Metric Torque charts'!$E$2</definedName>
    <definedName name="Nm">#REF!</definedName>
    <definedName name="_xlnm.Print_Area" localSheetId="3">'Imp. Torque charts'!$A$1:$E$52</definedName>
    <definedName name="_xlnm.Print_Area" localSheetId="0">'Metric Torque charts'!$A$1:$E$36</definedName>
    <definedName name="pull" localSheetId="3">'Imp. Torque charts'!#REF!</definedName>
    <definedName name="pull" localSheetId="0">'Metric Torque charts'!#REF!</definedName>
    <definedName name="pull" localSheetId="1">#REF!</definedName>
    <definedName name="pull">#REF!</definedName>
    <definedName name="push" localSheetId="3">'Imp. Torque charts'!#REF!</definedName>
    <definedName name="push" localSheetId="0">'Metric Torque charts'!#REF!</definedName>
    <definedName name="push" localSheetId="1">#REF!</definedName>
    <definedName name="push">#REF!</definedName>
    <definedName name="X" localSheetId="3">'Imp. Torque charts'!#REF!</definedName>
    <definedName name="X" localSheetId="0">'Metric Torque charts'!#REF!</definedName>
    <definedName name="X" localSheetId="1">#REF!</definedName>
    <definedName name="X">#REF!</definedName>
    <definedName name="Y" localSheetId="3">'Imp. Torque charts'!#REF!</definedName>
    <definedName name="Y" localSheetId="0">'Metric Torque charts'!#REF!</definedName>
    <definedName name="Y" localSheetId="1">#REF!</definedName>
    <definedName name="Y">#REF!</definedName>
    <definedName name="Z" localSheetId="3">#REF!</definedName>
    <definedName name="Z" localSheetId="0">#REF!</definedName>
    <definedName name="Z" localSheetId="1">#REF!</definedName>
    <definedName name="Z">#REF!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D2" i="4"/>
  <c r="D3" i="4"/>
  <c r="D4" i="4"/>
  <c r="D5" i="4"/>
  <c r="D6" i="4"/>
  <c r="D27" i="4" l="1"/>
  <c r="E27" i="4"/>
  <c r="D21" i="4"/>
  <c r="E21" i="4"/>
  <c r="D22" i="4"/>
  <c r="E22" i="4"/>
  <c r="D23" i="4"/>
  <c r="E23" i="4"/>
  <c r="D24" i="4"/>
  <c r="E24" i="4"/>
  <c r="D25" i="4"/>
  <c r="E25" i="4"/>
  <c r="D26" i="4"/>
  <c r="E26" i="4"/>
  <c r="L4" i="5" l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3" i="5"/>
  <c r="H7" i="4"/>
  <c r="D7" i="4"/>
  <c r="C3" i="6"/>
  <c r="E2" i="6" s="1"/>
  <c r="C36" i="6" s="1"/>
  <c r="C52" i="6" l="1"/>
  <c r="E11" i="6"/>
  <c r="E9" i="6"/>
  <c r="E14" i="6"/>
  <c r="E18" i="6"/>
  <c r="E22" i="6"/>
  <c r="E26" i="6"/>
  <c r="E30" i="6"/>
  <c r="E34" i="6"/>
  <c r="E38" i="6"/>
  <c r="E42" i="6"/>
  <c r="E46" i="6"/>
  <c r="E50" i="6"/>
  <c r="C8" i="6"/>
  <c r="C13" i="6"/>
  <c r="C17" i="6"/>
  <c r="C21" i="6"/>
  <c r="C25" i="6"/>
  <c r="C29" i="6"/>
  <c r="C33" i="6"/>
  <c r="C37" i="6"/>
  <c r="C41" i="6"/>
  <c r="C45" i="6"/>
  <c r="C49" i="6"/>
  <c r="E6" i="6"/>
  <c r="E10" i="6"/>
  <c r="E15" i="6"/>
  <c r="E19" i="6"/>
  <c r="E23" i="6"/>
  <c r="E27" i="6"/>
  <c r="E31" i="6"/>
  <c r="E35" i="6"/>
  <c r="E39" i="6"/>
  <c r="E43" i="6"/>
  <c r="E47" i="6"/>
  <c r="E51" i="6"/>
  <c r="C9" i="6"/>
  <c r="C14" i="6"/>
  <c r="C18" i="6"/>
  <c r="C22" i="6"/>
  <c r="C26" i="6"/>
  <c r="C30" i="6"/>
  <c r="C34" i="6"/>
  <c r="C38" i="6"/>
  <c r="C42" i="6"/>
  <c r="C46" i="6"/>
  <c r="C50" i="6"/>
  <c r="E7" i="6"/>
  <c r="E12" i="6"/>
  <c r="E16" i="6"/>
  <c r="E20" i="6"/>
  <c r="E24" i="6"/>
  <c r="E28" i="6"/>
  <c r="E32" i="6"/>
  <c r="E36" i="6"/>
  <c r="E40" i="6"/>
  <c r="E44" i="6"/>
  <c r="E48" i="6"/>
  <c r="E5" i="6"/>
  <c r="C10" i="6"/>
  <c r="C15" i="6"/>
  <c r="C19" i="6"/>
  <c r="C23" i="6"/>
  <c r="C27" i="6"/>
  <c r="C31" i="6"/>
  <c r="C35" i="6"/>
  <c r="C39" i="6"/>
  <c r="C43" i="6"/>
  <c r="C47" i="6"/>
  <c r="C51" i="6"/>
  <c r="C11" i="6"/>
  <c r="E13" i="6"/>
  <c r="E17" i="6"/>
  <c r="E21" i="6"/>
  <c r="E25" i="6"/>
  <c r="E29" i="6"/>
  <c r="E33" i="6"/>
  <c r="E37" i="6"/>
  <c r="E41" i="6"/>
  <c r="E45" i="6"/>
  <c r="E49" i="6"/>
  <c r="C7" i="6"/>
  <c r="C16" i="6"/>
  <c r="C24" i="6"/>
  <c r="C28" i="6"/>
  <c r="E8" i="6"/>
  <c r="C12" i="6"/>
  <c r="C20" i="6"/>
  <c r="C32" i="6"/>
  <c r="C48" i="6"/>
  <c r="C44" i="6"/>
  <c r="C40" i="6"/>
  <c r="C5" i="6"/>
  <c r="C6" i="6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F28" i="5"/>
  <c r="D28" i="5" s="1"/>
  <c r="F27" i="5"/>
  <c r="D27" i="5" s="1"/>
  <c r="F26" i="5"/>
  <c r="D26" i="5" s="1"/>
  <c r="F25" i="5"/>
  <c r="D25" i="5" s="1"/>
  <c r="F24" i="5"/>
  <c r="D24" i="5" s="1"/>
  <c r="F23" i="5"/>
  <c r="D23" i="5" s="1"/>
  <c r="F22" i="5"/>
  <c r="D22" i="5" s="1"/>
  <c r="F21" i="5"/>
  <c r="D21" i="5" s="1"/>
  <c r="F20" i="5"/>
  <c r="D20" i="5" s="1"/>
  <c r="F19" i="5"/>
  <c r="D19" i="5" s="1"/>
  <c r="F18" i="5"/>
  <c r="D18" i="5" s="1"/>
  <c r="F17" i="5"/>
  <c r="D17" i="5" s="1"/>
  <c r="F16" i="5"/>
  <c r="D16" i="5" s="1"/>
  <c r="F15" i="5"/>
  <c r="D15" i="5" s="1"/>
  <c r="F14" i="5"/>
  <c r="D14" i="5" s="1"/>
  <c r="F13" i="5"/>
  <c r="D13" i="5" s="1"/>
  <c r="F12" i="5"/>
  <c r="D12" i="5" s="1"/>
  <c r="F11" i="5"/>
  <c r="D11" i="5" s="1"/>
  <c r="F10" i="5"/>
  <c r="D10" i="5" s="1"/>
  <c r="F9" i="5"/>
  <c r="D9" i="5" s="1"/>
  <c r="F8" i="5"/>
  <c r="D8" i="5" s="1"/>
  <c r="F7" i="5"/>
  <c r="D7" i="5" s="1"/>
  <c r="F6" i="5"/>
  <c r="D6" i="5" s="1"/>
  <c r="F5" i="5"/>
  <c r="D5" i="5" s="1"/>
  <c r="F4" i="5"/>
  <c r="D4" i="5" s="1"/>
  <c r="J15" i="5"/>
  <c r="J14" i="5"/>
  <c r="J13" i="5"/>
  <c r="J12" i="5"/>
  <c r="J11" i="5"/>
  <c r="J10" i="5"/>
  <c r="J9" i="5"/>
  <c r="J8" i="5"/>
  <c r="J7" i="5"/>
  <c r="J6" i="5"/>
  <c r="J5" i="5"/>
  <c r="J4" i="5"/>
  <c r="J3" i="5"/>
  <c r="E3" i="2" l="1"/>
  <c r="E4" i="2"/>
  <c r="E5" i="2"/>
  <c r="E6" i="2"/>
  <c r="E7" i="2"/>
  <c r="E8" i="2"/>
  <c r="E9" i="2"/>
  <c r="E10" i="2"/>
  <c r="E11" i="2"/>
  <c r="E2" i="2"/>
  <c r="D3" i="2" l="1"/>
  <c r="D4" i="2"/>
  <c r="D5" i="2"/>
  <c r="D6" i="2"/>
  <c r="D7" i="2"/>
  <c r="D8" i="2"/>
  <c r="D9" i="2"/>
  <c r="D10" i="2"/>
  <c r="D11" i="2"/>
  <c r="D2" i="2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7" i="4"/>
  <c r="D8" i="4"/>
  <c r="D9" i="4"/>
  <c r="D10" i="4"/>
  <c r="D11" i="4"/>
  <c r="D12" i="4"/>
  <c r="D13" i="4"/>
  <c r="D14" i="4"/>
  <c r="D15" i="4"/>
  <c r="D16" i="4"/>
  <c r="D17" i="4"/>
  <c r="D18" i="4"/>
  <c r="D19" i="4"/>
  <c r="F3" i="5" s="1"/>
  <c r="D3" i="5" s="1"/>
  <c r="D20" i="4"/>
  <c r="C3" i="3" l="1"/>
  <c r="E2" i="3" s="1"/>
  <c r="C6" i="3" s="1"/>
  <c r="E27" i="3" l="1"/>
  <c r="E16" i="3" l="1"/>
  <c r="E28" i="3"/>
  <c r="E9" i="3"/>
  <c r="E19" i="3"/>
  <c r="E31" i="3"/>
  <c r="E8" i="3"/>
  <c r="E20" i="3"/>
  <c r="E30" i="3"/>
  <c r="E11" i="3"/>
  <c r="E23" i="3"/>
  <c r="E33" i="3"/>
  <c r="E12" i="3"/>
  <c r="E22" i="3"/>
  <c r="E32" i="3"/>
  <c r="E15" i="3"/>
  <c r="E25" i="3"/>
  <c r="E35" i="3"/>
  <c r="E14" i="3"/>
  <c r="E24" i="3"/>
  <c r="E36" i="3"/>
  <c r="E17" i="3"/>
  <c r="E6" i="3"/>
  <c r="E7" i="3"/>
  <c r="E10" i="3"/>
  <c r="E18" i="3"/>
  <c r="E26" i="3"/>
  <c r="E34" i="3"/>
  <c r="E13" i="3"/>
  <c r="E21" i="3"/>
  <c r="E29" i="3"/>
  <c r="E5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5" i="3"/>
</calcChain>
</file>

<file path=xl/sharedStrings.xml><?xml version="1.0" encoding="utf-8"?>
<sst xmlns="http://schemas.openxmlformats.org/spreadsheetml/2006/main" count="169" uniqueCount="50">
  <si>
    <t>Tool type</t>
  </si>
  <si>
    <t>Max. Nm</t>
  </si>
  <si>
    <t>Select Tool</t>
  </si>
  <si>
    <t>Pressure (bar)</t>
  </si>
  <si>
    <t>Nm</t>
  </si>
  <si>
    <t>Ft.lbs</t>
  </si>
  <si>
    <t>bar/Nm</t>
  </si>
  <si>
    <t>psi/Ft.lbs</t>
  </si>
  <si>
    <t>DSX1500</t>
  </si>
  <si>
    <t>DSX3000</t>
  </si>
  <si>
    <t>DSX5000</t>
  </si>
  <si>
    <t>DSX11000</t>
  </si>
  <si>
    <t>DSX25000</t>
  </si>
  <si>
    <t>S1500X</t>
  </si>
  <si>
    <t>S3000X</t>
  </si>
  <si>
    <t>S6000X</t>
  </si>
  <si>
    <t>S11000X</t>
  </si>
  <si>
    <t>S25000X</t>
  </si>
  <si>
    <t>W2000X</t>
  </si>
  <si>
    <t>W4000X</t>
  </si>
  <si>
    <t>W8000X</t>
  </si>
  <si>
    <t>W15000X</t>
  </si>
  <si>
    <t>W22000X</t>
  </si>
  <si>
    <t>W35000X</t>
  </si>
  <si>
    <t>WCR4000</t>
  </si>
  <si>
    <t>W2-SL</t>
  </si>
  <si>
    <t>W4-SL</t>
  </si>
  <si>
    <t>RSL1500</t>
  </si>
  <si>
    <t>RSL3000</t>
  </si>
  <si>
    <t>RSL5000</t>
  </si>
  <si>
    <t>RSL8000</t>
  </si>
  <si>
    <t>RSL11000</t>
  </si>
  <si>
    <t>RSL19000</t>
  </si>
  <si>
    <t>RSL28000</t>
  </si>
  <si>
    <t>SQD25I</t>
  </si>
  <si>
    <t>SQD50I</t>
  </si>
  <si>
    <t>SQD75I</t>
  </si>
  <si>
    <t>SQD100I</t>
  </si>
  <si>
    <t>SQD160I</t>
  </si>
  <si>
    <t>SQD270I</t>
  </si>
  <si>
    <t>HXD30</t>
  </si>
  <si>
    <t>HXD60</t>
  </si>
  <si>
    <t>HXD120</t>
  </si>
  <si>
    <t>HXD240</t>
  </si>
  <si>
    <t>Max. Ft.lbs</t>
  </si>
  <si>
    <t>Pressure (psi)</t>
  </si>
  <si>
    <t>Factor</t>
  </si>
  <si>
    <t>bar</t>
  </si>
  <si>
    <t>Ft.Lbs</t>
  </si>
  <si>
    <t>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</si>
</sst>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5" fillId="0" borderId="0" xfId="0" applyFont="1"/>
    <xf numFmtId="49" fontId="5" fillId="0" borderId="2" xfId="0" quotePrefix="1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left" inden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1" fontId="3" fillId="4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Border="1" applyAlignment="1">
      <alignment horizontal="left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232410</xdr:colOff>
      <xdr:row>1</xdr:row>
      <xdr:rowOff>194313</xdr:rowOff>
    </xdr:from>
    <xdr:to>
      <xdr:col>4</xdr:col>
      <xdr:colOff>763905</xdr:colOff>
      <xdr:row>2</xdr:row>
      <xdr:rowOff>8274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8985" y="318138"/>
          <a:ext cx="1645920" cy="194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200025</xdr:colOff>
      <xdr:row>1</xdr:row>
      <xdr:rowOff>190500</xdr:rowOff>
    </xdr:from>
    <xdr:to>
      <xdr:col>4</xdr:col>
      <xdr:colOff>731520</xdr:colOff>
      <xdr:row>2</xdr:row>
      <xdr:rowOff>4461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314325"/>
          <a:ext cx="1645920" cy="194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6"/>
  <sheetViews>
    <sheetView showGridLines="0" tabSelected="1" workbookViewId="0">
      <pane ySplit="4" topLeftCell="A5" activePane="bottomLeft" state="frozen"/>
      <selection activeCell="B3" sqref="B3"/>
      <selection pane="bottomLeft" activeCell="B3" sqref="B3"/>
    </sheetView>
  </sheetViews>
  <sheetFormatPr defaultRowHeight="15" x14ac:dyDescent="0.25"/>
  <cols>
    <col min="1" max="1" width="16.7109375" customWidth="1"/>
    <col min="2" max="2" width="16.7109375" style="1" customWidth="1"/>
    <col min="3" max="3" width="12.7109375" style="1" customWidth="1"/>
    <col min="4" max="4" width="16.7109375" style="3" customWidth="1"/>
    <col min="5" max="5" width="12.7109375" customWidth="1"/>
  </cols>
  <sheetData>
    <row r="1" spans="2:5" ht="10.15" customHeight="1" x14ac:dyDescent="0.25"/>
    <row r="2" spans="2:5" s="2" customFormat="1" ht="30.2" customHeight="1" x14ac:dyDescent="0.25">
      <c r="B2" s="26" t="s">
        <v>0</v>
      </c>
      <c r="C2" s="8" t="s">
        <v>1</v>
      </c>
      <c r="D2" s="9"/>
      <c r="E2" s="10" t="e">
        <f>C3/690</f>
        <v>#VALUE!</v>
      </c>
    </row>
    <row r="3" spans="2:5" s="2" customFormat="1" ht="24" customHeight="1" x14ac:dyDescent="0.25">
      <c r="B3" s="25" t="s">
        <v>2</v>
      </c>
      <c r="C3" s="7" t="str">
        <f>IFERROR(VLOOKUP(B3,Values!$A:$C,2,FALSE),"")</f>
        <v>Nm</v>
      </c>
      <c r="D3" s="11"/>
      <c r="E3" s="12"/>
    </row>
    <row r="4" spans="2:5" s="2" customFormat="1" ht="22.15" customHeight="1" x14ac:dyDescent="0.25">
      <c r="B4" s="18" t="s">
        <v>3</v>
      </c>
      <c r="C4" s="18" t="s">
        <v>4</v>
      </c>
      <c r="D4" s="18" t="s">
        <v>3</v>
      </c>
      <c r="E4" s="18" t="s">
        <v>4</v>
      </c>
    </row>
    <row r="5" spans="2:5" ht="14.45" customHeight="1" x14ac:dyDescent="0.25">
      <c r="B5" s="22">
        <v>0</v>
      </c>
      <c r="C5" s="23" t="str">
        <f t="shared" ref="C5:C36" si="0">IFERROR(B5*Nm,"")</f>
        <v/>
      </c>
      <c r="D5" s="22">
        <v>380</v>
      </c>
      <c r="E5" s="23" t="str">
        <f t="shared" ref="E5:E36" si="1">IFERROR(D5*Nm,"")</f>
        <v/>
      </c>
    </row>
    <row r="6" spans="2:5" ht="14.45" customHeight="1" x14ac:dyDescent="0.25">
      <c r="B6" s="13">
        <v>70</v>
      </c>
      <c r="C6" s="14" t="str">
        <f t="shared" si="0"/>
        <v/>
      </c>
      <c r="D6" s="13">
        <v>390</v>
      </c>
      <c r="E6" s="14" t="str">
        <f t="shared" si="1"/>
        <v/>
      </c>
    </row>
    <row r="7" spans="2:5" x14ac:dyDescent="0.25">
      <c r="B7" s="22">
        <v>80</v>
      </c>
      <c r="C7" s="23" t="str">
        <f t="shared" si="0"/>
        <v/>
      </c>
      <c r="D7" s="22">
        <v>400</v>
      </c>
      <c r="E7" s="23" t="str">
        <f t="shared" si="1"/>
        <v/>
      </c>
    </row>
    <row r="8" spans="2:5" x14ac:dyDescent="0.25">
      <c r="B8" s="13">
        <v>90</v>
      </c>
      <c r="C8" s="14" t="str">
        <f t="shared" si="0"/>
        <v/>
      </c>
      <c r="D8" s="13">
        <v>410</v>
      </c>
      <c r="E8" s="14" t="str">
        <f t="shared" si="1"/>
        <v/>
      </c>
    </row>
    <row r="9" spans="2:5" x14ac:dyDescent="0.25">
      <c r="B9" s="22">
        <v>100</v>
      </c>
      <c r="C9" s="23" t="str">
        <f t="shared" si="0"/>
        <v/>
      </c>
      <c r="D9" s="22">
        <v>420</v>
      </c>
      <c r="E9" s="23" t="str">
        <f t="shared" si="1"/>
        <v/>
      </c>
    </row>
    <row r="10" spans="2:5" x14ac:dyDescent="0.25">
      <c r="B10" s="13">
        <v>110</v>
      </c>
      <c r="C10" s="14" t="str">
        <f t="shared" si="0"/>
        <v/>
      </c>
      <c r="D10" s="13">
        <v>430</v>
      </c>
      <c r="E10" s="14" t="str">
        <f t="shared" si="1"/>
        <v/>
      </c>
    </row>
    <row r="11" spans="2:5" x14ac:dyDescent="0.25">
      <c r="B11" s="22">
        <v>120</v>
      </c>
      <c r="C11" s="23" t="str">
        <f t="shared" si="0"/>
        <v/>
      </c>
      <c r="D11" s="22">
        <v>440</v>
      </c>
      <c r="E11" s="23" t="str">
        <f t="shared" si="1"/>
        <v/>
      </c>
    </row>
    <row r="12" spans="2:5" x14ac:dyDescent="0.25">
      <c r="B12" s="13">
        <v>130</v>
      </c>
      <c r="C12" s="14" t="str">
        <f t="shared" si="0"/>
        <v/>
      </c>
      <c r="D12" s="13">
        <v>450</v>
      </c>
      <c r="E12" s="14" t="str">
        <f t="shared" si="1"/>
        <v/>
      </c>
    </row>
    <row r="13" spans="2:5" x14ac:dyDescent="0.25">
      <c r="B13" s="22">
        <v>140</v>
      </c>
      <c r="C13" s="23" t="str">
        <f t="shared" si="0"/>
        <v/>
      </c>
      <c r="D13" s="22">
        <v>460</v>
      </c>
      <c r="E13" s="23" t="str">
        <f t="shared" si="1"/>
        <v/>
      </c>
    </row>
    <row r="14" spans="2:5" x14ac:dyDescent="0.25">
      <c r="B14" s="13">
        <v>150</v>
      </c>
      <c r="C14" s="14" t="str">
        <f t="shared" si="0"/>
        <v/>
      </c>
      <c r="D14" s="13">
        <v>470</v>
      </c>
      <c r="E14" s="14" t="str">
        <f t="shared" si="1"/>
        <v/>
      </c>
    </row>
    <row r="15" spans="2:5" x14ac:dyDescent="0.25">
      <c r="B15" s="22">
        <v>160</v>
      </c>
      <c r="C15" s="23" t="str">
        <f t="shared" si="0"/>
        <v/>
      </c>
      <c r="D15" s="22">
        <v>480</v>
      </c>
      <c r="E15" s="23" t="str">
        <f t="shared" si="1"/>
        <v/>
      </c>
    </row>
    <row r="16" spans="2:5" x14ac:dyDescent="0.25">
      <c r="B16" s="13">
        <v>170</v>
      </c>
      <c r="C16" s="14" t="str">
        <f t="shared" si="0"/>
        <v/>
      </c>
      <c r="D16" s="13">
        <v>490</v>
      </c>
      <c r="E16" s="14" t="str">
        <f t="shared" si="1"/>
        <v/>
      </c>
    </row>
    <row r="17" spans="2:5" x14ac:dyDescent="0.25">
      <c r="B17" s="22">
        <v>180</v>
      </c>
      <c r="C17" s="23" t="str">
        <f t="shared" si="0"/>
        <v/>
      </c>
      <c r="D17" s="22">
        <v>500</v>
      </c>
      <c r="E17" s="23" t="str">
        <f t="shared" si="1"/>
        <v/>
      </c>
    </row>
    <row r="18" spans="2:5" x14ac:dyDescent="0.25">
      <c r="B18" s="13">
        <v>190</v>
      </c>
      <c r="C18" s="14" t="str">
        <f t="shared" si="0"/>
        <v/>
      </c>
      <c r="D18" s="13">
        <v>510</v>
      </c>
      <c r="E18" s="14" t="str">
        <f t="shared" si="1"/>
        <v/>
      </c>
    </row>
    <row r="19" spans="2:5" x14ac:dyDescent="0.25">
      <c r="B19" s="22">
        <v>200</v>
      </c>
      <c r="C19" s="23" t="str">
        <f t="shared" si="0"/>
        <v/>
      </c>
      <c r="D19" s="22">
        <v>520</v>
      </c>
      <c r="E19" s="23" t="str">
        <f t="shared" si="1"/>
        <v/>
      </c>
    </row>
    <row r="20" spans="2:5" x14ac:dyDescent="0.25">
      <c r="B20" s="13">
        <v>210</v>
      </c>
      <c r="C20" s="14" t="str">
        <f t="shared" si="0"/>
        <v/>
      </c>
      <c r="D20" s="13">
        <v>530</v>
      </c>
      <c r="E20" s="14" t="str">
        <f t="shared" si="1"/>
        <v/>
      </c>
    </row>
    <row r="21" spans="2:5" x14ac:dyDescent="0.25">
      <c r="B21" s="22">
        <v>220</v>
      </c>
      <c r="C21" s="23" t="str">
        <f t="shared" si="0"/>
        <v/>
      </c>
      <c r="D21" s="22">
        <v>540</v>
      </c>
      <c r="E21" s="23" t="str">
        <f t="shared" si="1"/>
        <v/>
      </c>
    </row>
    <row r="22" spans="2:5" x14ac:dyDescent="0.25">
      <c r="B22" s="13">
        <v>230</v>
      </c>
      <c r="C22" s="14" t="str">
        <f t="shared" si="0"/>
        <v/>
      </c>
      <c r="D22" s="13">
        <v>550</v>
      </c>
      <c r="E22" s="14" t="str">
        <f t="shared" si="1"/>
        <v/>
      </c>
    </row>
    <row r="23" spans="2:5" x14ac:dyDescent="0.25">
      <c r="B23" s="22">
        <v>240</v>
      </c>
      <c r="C23" s="23" t="str">
        <f t="shared" si="0"/>
        <v/>
      </c>
      <c r="D23" s="22">
        <v>560</v>
      </c>
      <c r="E23" s="23" t="str">
        <f t="shared" si="1"/>
        <v/>
      </c>
    </row>
    <row r="24" spans="2:5" x14ac:dyDescent="0.25">
      <c r="B24" s="13">
        <v>250</v>
      </c>
      <c r="C24" s="14" t="str">
        <f t="shared" si="0"/>
        <v/>
      </c>
      <c r="D24" s="13">
        <v>570</v>
      </c>
      <c r="E24" s="14" t="str">
        <f t="shared" si="1"/>
        <v/>
      </c>
    </row>
    <row r="25" spans="2:5" x14ac:dyDescent="0.25">
      <c r="B25" s="22">
        <v>260</v>
      </c>
      <c r="C25" s="23" t="str">
        <f t="shared" si="0"/>
        <v/>
      </c>
      <c r="D25" s="22">
        <v>580</v>
      </c>
      <c r="E25" s="23" t="str">
        <f t="shared" si="1"/>
        <v/>
      </c>
    </row>
    <row r="26" spans="2:5" x14ac:dyDescent="0.25">
      <c r="B26" s="13">
        <v>270</v>
      </c>
      <c r="C26" s="14" t="str">
        <f t="shared" si="0"/>
        <v/>
      </c>
      <c r="D26" s="13">
        <v>590</v>
      </c>
      <c r="E26" s="14" t="str">
        <f t="shared" si="1"/>
        <v/>
      </c>
    </row>
    <row r="27" spans="2:5" x14ac:dyDescent="0.25">
      <c r="B27" s="22">
        <v>280</v>
      </c>
      <c r="C27" s="23" t="str">
        <f t="shared" si="0"/>
        <v/>
      </c>
      <c r="D27" s="22">
        <v>600</v>
      </c>
      <c r="E27" s="23" t="str">
        <f t="shared" si="1"/>
        <v/>
      </c>
    </row>
    <row r="28" spans="2:5" x14ac:dyDescent="0.25">
      <c r="B28" s="13">
        <v>290</v>
      </c>
      <c r="C28" s="14" t="str">
        <f t="shared" si="0"/>
        <v/>
      </c>
      <c r="D28" s="13">
        <v>610</v>
      </c>
      <c r="E28" s="14" t="str">
        <f t="shared" si="1"/>
        <v/>
      </c>
    </row>
    <row r="29" spans="2:5" x14ac:dyDescent="0.25">
      <c r="B29" s="22">
        <v>300</v>
      </c>
      <c r="C29" s="23" t="str">
        <f t="shared" si="0"/>
        <v/>
      </c>
      <c r="D29" s="22">
        <v>620</v>
      </c>
      <c r="E29" s="23" t="str">
        <f t="shared" si="1"/>
        <v/>
      </c>
    </row>
    <row r="30" spans="2:5" x14ac:dyDescent="0.25">
      <c r="B30" s="13">
        <v>310</v>
      </c>
      <c r="C30" s="14" t="str">
        <f t="shared" si="0"/>
        <v/>
      </c>
      <c r="D30" s="13">
        <v>630</v>
      </c>
      <c r="E30" s="14" t="str">
        <f t="shared" si="1"/>
        <v/>
      </c>
    </row>
    <row r="31" spans="2:5" x14ac:dyDescent="0.25">
      <c r="B31" s="22">
        <v>320</v>
      </c>
      <c r="C31" s="23" t="str">
        <f t="shared" si="0"/>
        <v/>
      </c>
      <c r="D31" s="22">
        <v>640</v>
      </c>
      <c r="E31" s="23" t="str">
        <f t="shared" si="1"/>
        <v/>
      </c>
    </row>
    <row r="32" spans="2:5" x14ac:dyDescent="0.25">
      <c r="B32" s="13">
        <v>330</v>
      </c>
      <c r="C32" s="14" t="str">
        <f t="shared" si="0"/>
        <v/>
      </c>
      <c r="D32" s="13">
        <v>650</v>
      </c>
      <c r="E32" s="14" t="str">
        <f t="shared" si="1"/>
        <v/>
      </c>
    </row>
    <row r="33" spans="2:5" x14ac:dyDescent="0.25">
      <c r="B33" s="22">
        <v>340</v>
      </c>
      <c r="C33" s="23" t="str">
        <f t="shared" si="0"/>
        <v/>
      </c>
      <c r="D33" s="22">
        <v>660</v>
      </c>
      <c r="E33" s="23" t="str">
        <f t="shared" si="1"/>
        <v/>
      </c>
    </row>
    <row r="34" spans="2:5" x14ac:dyDescent="0.25">
      <c r="B34" s="13">
        <v>350</v>
      </c>
      <c r="C34" s="14" t="str">
        <f t="shared" si="0"/>
        <v/>
      </c>
      <c r="D34" s="13">
        <v>670</v>
      </c>
      <c r="E34" s="14" t="str">
        <f t="shared" si="1"/>
        <v/>
      </c>
    </row>
    <row r="35" spans="2:5" x14ac:dyDescent="0.25">
      <c r="B35" s="22">
        <v>360</v>
      </c>
      <c r="C35" s="23" t="str">
        <f t="shared" si="0"/>
        <v/>
      </c>
      <c r="D35" s="22">
        <v>680</v>
      </c>
      <c r="E35" s="23" t="str">
        <f t="shared" si="1"/>
        <v/>
      </c>
    </row>
    <row r="36" spans="2:5" x14ac:dyDescent="0.25">
      <c r="B36" s="13">
        <v>370</v>
      </c>
      <c r="C36" s="14" t="str">
        <f t="shared" si="0"/>
        <v/>
      </c>
      <c r="D36" s="13">
        <v>690</v>
      </c>
      <c r="E36" s="14" t="str">
        <f t="shared" si="1"/>
        <v/>
      </c>
    </row>
  </sheetData>
  <sheetProtection algorithmName="SHA-512" hashValue="ailnaFh5R+XSemY8lT7neOc+AsZeiN4icjP7rGJgvhnR8wnRpLMNB6EBgoJmhEfvE2cta7cLt9CAtqdkEHUoEg==" saltValue="6aKbfYhcNvK79uHRXlLagg==" spinCount="100000" sheet="1" objects="1" scenarios="1" selectLockedCells="1"/>
  <dataConsolidate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Values!$A$1:$A$27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E42" sqref="E42"/>
    </sheetView>
  </sheetViews>
  <sheetFormatPr defaultColWidth="8.85546875" defaultRowHeight="12.75" x14ac:dyDescent="0.2"/>
  <cols>
    <col min="1" max="1" width="17.28515625" style="4" bestFit="1" customWidth="1"/>
    <col min="2" max="3" width="8.85546875" style="6"/>
    <col min="4" max="4" width="12.7109375" style="4" bestFit="1" customWidth="1"/>
    <col min="5" max="5" width="12.5703125" style="4" bestFit="1" customWidth="1"/>
    <col min="6" max="16384" width="8.85546875" style="4"/>
  </cols>
  <sheetData>
    <row r="1" spans="1:8" x14ac:dyDescent="0.2">
      <c r="A1" s="20" t="s">
        <v>2</v>
      </c>
      <c r="B1" s="21" t="s">
        <v>4</v>
      </c>
      <c r="C1" s="21" t="s">
        <v>5</v>
      </c>
      <c r="D1" s="20" t="s">
        <v>6</v>
      </c>
      <c r="E1" s="20" t="s">
        <v>7</v>
      </c>
    </row>
    <row r="2" spans="1:8" x14ac:dyDescent="0.2">
      <c r="A2" s="20" t="s">
        <v>8</v>
      </c>
      <c r="B2" s="21">
        <v>1913</v>
      </c>
      <c r="C2" s="21">
        <v>1411</v>
      </c>
      <c r="D2" s="29">
        <f t="shared" ref="D2:D6" si="0">690/B2</f>
        <v>0.36069001568217457</v>
      </c>
      <c r="E2" s="29">
        <f t="shared" ref="E2:E6" si="1">10000/C2</f>
        <v>7.0871722182849046</v>
      </c>
    </row>
    <row r="3" spans="1:8" x14ac:dyDescent="0.2">
      <c r="A3" s="20" t="s">
        <v>9</v>
      </c>
      <c r="B3" s="21">
        <v>4383</v>
      </c>
      <c r="C3" s="21">
        <v>3233</v>
      </c>
      <c r="D3" s="29">
        <f t="shared" si="0"/>
        <v>0.15742642026009582</v>
      </c>
      <c r="E3" s="29">
        <f t="shared" si="1"/>
        <v>3.0931023816888339</v>
      </c>
    </row>
    <row r="4" spans="1:8" x14ac:dyDescent="0.2">
      <c r="A4" s="20" t="s">
        <v>10</v>
      </c>
      <c r="B4" s="21">
        <v>7640</v>
      </c>
      <c r="C4" s="21">
        <v>565</v>
      </c>
      <c r="D4" s="29">
        <f t="shared" si="0"/>
        <v>9.0314136125654448E-2</v>
      </c>
      <c r="E4" s="29">
        <f t="shared" si="1"/>
        <v>17.699115044247787</v>
      </c>
    </row>
    <row r="5" spans="1:8" x14ac:dyDescent="0.2">
      <c r="A5" s="20" t="s">
        <v>11</v>
      </c>
      <c r="B5" s="21">
        <v>15624</v>
      </c>
      <c r="C5" s="21">
        <v>11524</v>
      </c>
      <c r="D5" s="29">
        <f t="shared" si="0"/>
        <v>4.4162826420890935E-2</v>
      </c>
      <c r="E5" s="29">
        <f t="shared" si="1"/>
        <v>0.86775425199583478</v>
      </c>
    </row>
    <row r="6" spans="1:8" x14ac:dyDescent="0.2">
      <c r="A6" s="20" t="s">
        <v>12</v>
      </c>
      <c r="B6" s="21">
        <v>32617</v>
      </c>
      <c r="C6" s="21">
        <v>24057</v>
      </c>
      <c r="D6" s="29">
        <f t="shared" si="0"/>
        <v>2.1154612625318085E-2</v>
      </c>
      <c r="E6" s="29">
        <f t="shared" si="1"/>
        <v>0.41567942802510705</v>
      </c>
    </row>
    <row r="7" spans="1:8" x14ac:dyDescent="0.2">
      <c r="A7" s="19" t="s">
        <v>13</v>
      </c>
      <c r="B7" s="21">
        <v>1952</v>
      </c>
      <c r="C7" s="21">
        <v>1440</v>
      </c>
      <c r="D7" s="29">
        <f>690/B7</f>
        <v>0.35348360655737704</v>
      </c>
      <c r="E7" s="29">
        <f>10000/C7</f>
        <v>6.9444444444444446</v>
      </c>
      <c r="H7" s="4">
        <f>10000/C7</f>
        <v>6.9444444444444446</v>
      </c>
    </row>
    <row r="8" spans="1:8" x14ac:dyDescent="0.2">
      <c r="A8" s="19" t="s">
        <v>14</v>
      </c>
      <c r="B8" s="21">
        <v>4373</v>
      </c>
      <c r="C8" s="21">
        <v>3225</v>
      </c>
      <c r="D8" s="29">
        <f t="shared" ref="D8:D20" si="2">690/B8</f>
        <v>0.15778641664761034</v>
      </c>
      <c r="E8" s="29">
        <f t="shared" ref="E8:E20" si="3">10000/C8</f>
        <v>3.1007751937984498</v>
      </c>
    </row>
    <row r="9" spans="1:8" x14ac:dyDescent="0.2">
      <c r="A9" s="19" t="s">
        <v>15</v>
      </c>
      <c r="B9" s="21">
        <v>8338</v>
      </c>
      <c r="C9" s="21">
        <v>6150</v>
      </c>
      <c r="D9" s="29">
        <f t="shared" si="2"/>
        <v>8.2753657951547127E-2</v>
      </c>
      <c r="E9" s="29">
        <f t="shared" si="3"/>
        <v>1.6260162601626016</v>
      </c>
    </row>
    <row r="10" spans="1:8" x14ac:dyDescent="0.2">
      <c r="A10" s="19" t="s">
        <v>16</v>
      </c>
      <c r="B10" s="21">
        <v>15151</v>
      </c>
      <c r="C10" s="21">
        <v>11175</v>
      </c>
      <c r="D10" s="29">
        <f t="shared" si="2"/>
        <v>4.554154841264603E-2</v>
      </c>
      <c r="E10" s="29">
        <f t="shared" si="3"/>
        <v>0.89485458612975388</v>
      </c>
      <c r="H10" s="15"/>
    </row>
    <row r="11" spans="1:8" x14ac:dyDescent="0.2">
      <c r="A11" s="19" t="s">
        <v>17</v>
      </c>
      <c r="B11" s="21">
        <v>35455</v>
      </c>
      <c r="C11" s="21">
        <v>26150</v>
      </c>
      <c r="D11" s="29">
        <f t="shared" si="2"/>
        <v>1.9461288957833875E-2</v>
      </c>
      <c r="E11" s="29">
        <f t="shared" si="3"/>
        <v>0.38240917782026768</v>
      </c>
    </row>
    <row r="12" spans="1:8" x14ac:dyDescent="0.2">
      <c r="A12" s="19" t="s">
        <v>18</v>
      </c>
      <c r="B12" s="21">
        <v>2766</v>
      </c>
      <c r="C12" s="21">
        <v>2040</v>
      </c>
      <c r="D12" s="29">
        <f t="shared" si="2"/>
        <v>0.24945770065075923</v>
      </c>
      <c r="E12" s="29">
        <f t="shared" si="3"/>
        <v>4.9019607843137258</v>
      </c>
    </row>
    <row r="13" spans="1:8" x14ac:dyDescent="0.2">
      <c r="A13" s="19" t="s">
        <v>19</v>
      </c>
      <c r="B13" s="21">
        <v>5661</v>
      </c>
      <c r="C13" s="21">
        <v>4175</v>
      </c>
      <c r="D13" s="29">
        <f t="shared" si="2"/>
        <v>0.12188659247482776</v>
      </c>
      <c r="E13" s="29">
        <f t="shared" si="3"/>
        <v>2.3952095808383231</v>
      </c>
    </row>
    <row r="14" spans="1:8" x14ac:dyDescent="0.2">
      <c r="A14" s="19" t="s">
        <v>20</v>
      </c>
      <c r="B14" s="21">
        <v>11484</v>
      </c>
      <c r="C14" s="21">
        <v>8470</v>
      </c>
      <c r="D14" s="29">
        <f t="shared" si="2"/>
        <v>6.0083594566353184E-2</v>
      </c>
      <c r="E14" s="29">
        <f t="shared" si="3"/>
        <v>1.1806375442739079</v>
      </c>
    </row>
    <row r="15" spans="1:8" x14ac:dyDescent="0.2">
      <c r="A15" s="19" t="s">
        <v>21</v>
      </c>
      <c r="B15" s="21">
        <v>20785</v>
      </c>
      <c r="C15" s="21">
        <v>15330</v>
      </c>
      <c r="D15" s="29">
        <f t="shared" si="2"/>
        <v>3.3197017079624733E-2</v>
      </c>
      <c r="E15" s="29">
        <f t="shared" si="3"/>
        <v>0.65231572080887146</v>
      </c>
    </row>
    <row r="16" spans="1:8" x14ac:dyDescent="0.2">
      <c r="A16" s="19" t="s">
        <v>22</v>
      </c>
      <c r="B16" s="21">
        <v>30506</v>
      </c>
      <c r="C16" s="21">
        <v>22500</v>
      </c>
      <c r="D16" s="29">
        <f t="shared" si="2"/>
        <v>2.261850127843703E-2</v>
      </c>
      <c r="E16" s="29">
        <f t="shared" si="3"/>
        <v>0.44444444444444442</v>
      </c>
    </row>
    <row r="17" spans="1:5" x14ac:dyDescent="0.2">
      <c r="A17" s="19" t="s">
        <v>23</v>
      </c>
      <c r="B17" s="21">
        <v>47454</v>
      </c>
      <c r="C17" s="21">
        <v>35000</v>
      </c>
      <c r="D17" s="29">
        <f t="shared" si="2"/>
        <v>1.4540397016057655E-2</v>
      </c>
      <c r="E17" s="29">
        <f t="shared" si="3"/>
        <v>0.2857142857142857</v>
      </c>
    </row>
    <row r="18" spans="1:5" x14ac:dyDescent="0.2">
      <c r="A18" s="19" t="s">
        <v>24</v>
      </c>
      <c r="B18" s="21">
        <v>5762</v>
      </c>
      <c r="C18" s="21">
        <v>4250</v>
      </c>
      <c r="D18" s="29">
        <f t="shared" si="2"/>
        <v>0.1197500867754252</v>
      </c>
      <c r="E18" s="29">
        <f t="shared" si="3"/>
        <v>2.3529411764705883</v>
      </c>
    </row>
    <row r="19" spans="1:5" x14ac:dyDescent="0.2">
      <c r="A19" s="19" t="s">
        <v>25</v>
      </c>
      <c r="B19" s="21">
        <v>2685</v>
      </c>
      <c r="C19" s="21">
        <v>1980</v>
      </c>
      <c r="D19" s="29">
        <f t="shared" si="2"/>
        <v>0.25698324022346369</v>
      </c>
      <c r="E19" s="29">
        <f t="shared" si="3"/>
        <v>5.0505050505050502</v>
      </c>
    </row>
    <row r="20" spans="1:5" x14ac:dyDescent="0.2">
      <c r="A20" s="19" t="s">
        <v>26</v>
      </c>
      <c r="B20" s="21">
        <v>5911</v>
      </c>
      <c r="C20" s="21">
        <v>4360</v>
      </c>
      <c r="D20" s="29">
        <f t="shared" si="2"/>
        <v>0.11673151750972763</v>
      </c>
      <c r="E20" s="29">
        <f t="shared" si="3"/>
        <v>2.2935779816513762</v>
      </c>
    </row>
    <row r="21" spans="1:5" x14ac:dyDescent="0.2">
      <c r="A21" s="19" t="s">
        <v>27</v>
      </c>
      <c r="B21" s="21">
        <v>1909</v>
      </c>
      <c r="C21" s="21">
        <v>1408</v>
      </c>
      <c r="D21" s="29">
        <f t="shared" ref="D21:D27" si="4">690/B21</f>
        <v>0.36144578313253012</v>
      </c>
      <c r="E21" s="29">
        <f t="shared" ref="E21:E27" si="5">10000/C21</f>
        <v>7.1022727272727275</v>
      </c>
    </row>
    <row r="22" spans="1:5" x14ac:dyDescent="0.2">
      <c r="A22" s="19" t="s">
        <v>28</v>
      </c>
      <c r="B22" s="21">
        <v>4176</v>
      </c>
      <c r="C22" s="21">
        <v>3080</v>
      </c>
      <c r="D22" s="29">
        <f t="shared" si="4"/>
        <v>0.16522988505747127</v>
      </c>
      <c r="E22" s="29">
        <f t="shared" si="5"/>
        <v>3.2467532467532467</v>
      </c>
    </row>
    <row r="23" spans="1:5" x14ac:dyDescent="0.2">
      <c r="A23" s="19" t="s">
        <v>29</v>
      </c>
      <c r="B23" s="21">
        <v>7190</v>
      </c>
      <c r="C23" s="21">
        <v>5303</v>
      </c>
      <c r="D23" s="29">
        <f t="shared" si="4"/>
        <v>9.5966620305980535E-2</v>
      </c>
      <c r="E23" s="29">
        <f t="shared" si="5"/>
        <v>1.8857250612860645</v>
      </c>
    </row>
    <row r="24" spans="1:5" x14ac:dyDescent="0.2">
      <c r="A24" s="19" t="s">
        <v>30</v>
      </c>
      <c r="B24" s="21">
        <v>10659</v>
      </c>
      <c r="C24" s="21">
        <v>7862</v>
      </c>
      <c r="D24" s="29">
        <f t="shared" si="4"/>
        <v>6.4734027582324799E-2</v>
      </c>
      <c r="E24" s="29">
        <f t="shared" si="5"/>
        <v>1.271940981938438</v>
      </c>
    </row>
    <row r="25" spans="1:5" x14ac:dyDescent="0.2">
      <c r="A25" s="19" t="s">
        <v>31</v>
      </c>
      <c r="B25" s="21">
        <v>15123</v>
      </c>
      <c r="C25" s="21">
        <v>11154</v>
      </c>
      <c r="D25" s="29">
        <f t="shared" si="4"/>
        <v>4.5625867883356479E-2</v>
      </c>
      <c r="E25" s="29">
        <f t="shared" si="5"/>
        <v>0.89653935807781959</v>
      </c>
    </row>
    <row r="26" spans="1:5" x14ac:dyDescent="0.2">
      <c r="A26" s="19" t="s">
        <v>32</v>
      </c>
      <c r="B26" s="21">
        <v>25547</v>
      </c>
      <c r="C26" s="21">
        <v>18843</v>
      </c>
      <c r="D26" s="29">
        <f t="shared" si="4"/>
        <v>2.7009042157591888E-2</v>
      </c>
      <c r="E26" s="29">
        <f t="shared" si="5"/>
        <v>0.53070105609510165</v>
      </c>
    </row>
    <row r="27" spans="1:5" x14ac:dyDescent="0.2">
      <c r="A27" s="19" t="s">
        <v>33</v>
      </c>
      <c r="B27" s="21">
        <v>37965</v>
      </c>
      <c r="C27" s="21">
        <v>28002</v>
      </c>
      <c r="D27" s="29">
        <f t="shared" si="4"/>
        <v>1.8174634531805612E-2</v>
      </c>
      <c r="E27" s="29">
        <f t="shared" si="5"/>
        <v>0.35711734876080281</v>
      </c>
    </row>
  </sheetData>
  <dataValidations count="2">
    <dataValidation type="list" allowBlank="1" showInputMessage="1" showErrorMessage="1" sqref="A7:A20" xr:uid="{00000000-0002-0000-0100-000000000000}">
      <formula1>$A$1:$A$20</formula1>
    </dataValidation>
    <dataValidation type="list" allowBlank="1" showInputMessage="1" showErrorMessage="1" sqref="A1:A6" xr:uid="{00000000-0002-0000-0100-000001000000}">
      <formula1>$A$1:$A$16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11"/>
  <sheetViews>
    <sheetView workbookViewId="0">
      <selection activeCell="G26" sqref="G26"/>
    </sheetView>
  </sheetViews>
  <sheetFormatPr defaultColWidth="8.85546875" defaultRowHeight="12.75" x14ac:dyDescent="0.2"/>
  <cols>
    <col min="1" max="1" width="17.28515625" style="4" bestFit="1" customWidth="1"/>
    <col min="2" max="3" width="8.85546875" style="6"/>
    <col min="4" max="16384" width="8.85546875" style="4"/>
  </cols>
  <sheetData>
    <row r="1" spans="1:5" x14ac:dyDescent="0.2">
      <c r="A1" s="4" t="s">
        <v>2</v>
      </c>
      <c r="B1" s="6" t="s">
        <v>4</v>
      </c>
      <c r="C1" s="6" t="s">
        <v>5</v>
      </c>
      <c r="D1" s="4" t="s">
        <v>6</v>
      </c>
      <c r="E1" s="4" t="s">
        <v>7</v>
      </c>
    </row>
    <row r="2" spans="1:5" x14ac:dyDescent="0.2">
      <c r="A2" s="5" t="s">
        <v>34</v>
      </c>
      <c r="B2" s="6">
        <v>2350</v>
      </c>
      <c r="C2" s="6">
        <v>1735</v>
      </c>
      <c r="D2" s="4">
        <f>800/B2</f>
        <v>0.34042553191489361</v>
      </c>
      <c r="E2" s="4">
        <f>11600/C2</f>
        <v>6.6858789625360231</v>
      </c>
    </row>
    <row r="3" spans="1:5" x14ac:dyDescent="0.2">
      <c r="A3" s="5" t="s">
        <v>35</v>
      </c>
      <c r="B3" s="6">
        <v>4800</v>
      </c>
      <c r="C3" s="6">
        <v>3550</v>
      </c>
      <c r="D3" s="4">
        <f t="shared" ref="D3:D11" si="0">800/B3</f>
        <v>0.16666666666666666</v>
      </c>
      <c r="E3" s="4">
        <f t="shared" ref="E3:E11" si="1">11600/C3</f>
        <v>3.267605633802817</v>
      </c>
    </row>
    <row r="4" spans="1:5" x14ac:dyDescent="0.2">
      <c r="A4" s="5" t="s">
        <v>36</v>
      </c>
      <c r="B4" s="6">
        <v>7560</v>
      </c>
      <c r="C4" s="6">
        <v>5570</v>
      </c>
      <c r="D4" s="4">
        <f t="shared" si="0"/>
        <v>0.10582010582010581</v>
      </c>
      <c r="E4" s="4">
        <f t="shared" si="1"/>
        <v>2.0825852782764813</v>
      </c>
    </row>
    <row r="5" spans="1:5" x14ac:dyDescent="0.2">
      <c r="A5" s="5" t="s">
        <v>37</v>
      </c>
      <c r="B5" s="6">
        <v>10000</v>
      </c>
      <c r="C5" s="6">
        <v>7360</v>
      </c>
      <c r="D5" s="4">
        <f t="shared" si="0"/>
        <v>0.08</v>
      </c>
      <c r="E5" s="4">
        <f t="shared" si="1"/>
        <v>1.576086956521739</v>
      </c>
    </row>
    <row r="6" spans="1:5" x14ac:dyDescent="0.2">
      <c r="A6" s="5" t="s">
        <v>38</v>
      </c>
      <c r="B6" s="6">
        <v>16000</v>
      </c>
      <c r="C6" s="6">
        <v>11835</v>
      </c>
      <c r="D6" s="4">
        <f t="shared" si="0"/>
        <v>0.05</v>
      </c>
      <c r="E6" s="4">
        <f t="shared" si="1"/>
        <v>0.98014364174059987</v>
      </c>
    </row>
    <row r="7" spans="1:5" x14ac:dyDescent="0.2">
      <c r="A7" s="5" t="s">
        <v>39</v>
      </c>
      <c r="B7" s="6">
        <v>27000</v>
      </c>
      <c r="C7" s="6">
        <v>19875</v>
      </c>
      <c r="D7" s="4">
        <f t="shared" si="0"/>
        <v>2.9629629629629631E-2</v>
      </c>
      <c r="E7" s="4">
        <f t="shared" si="1"/>
        <v>0.58364779874213835</v>
      </c>
    </row>
    <row r="8" spans="1:5" x14ac:dyDescent="0.2">
      <c r="A8" s="5" t="s">
        <v>40</v>
      </c>
      <c r="B8" s="6">
        <v>3290</v>
      </c>
      <c r="C8" s="6">
        <v>2425</v>
      </c>
      <c r="D8" s="4">
        <f t="shared" si="0"/>
        <v>0.24316109422492402</v>
      </c>
      <c r="E8" s="4">
        <f t="shared" si="1"/>
        <v>4.7835051546391751</v>
      </c>
    </row>
    <row r="9" spans="1:5" x14ac:dyDescent="0.2">
      <c r="A9" s="5" t="s">
        <v>41</v>
      </c>
      <c r="B9" s="6">
        <v>6190</v>
      </c>
      <c r="C9" s="6">
        <v>4565</v>
      </c>
      <c r="D9" s="4">
        <f t="shared" si="0"/>
        <v>0.12924071082390953</v>
      </c>
      <c r="E9" s="4">
        <f t="shared" si="1"/>
        <v>2.5410733844468782</v>
      </c>
    </row>
    <row r="10" spans="1:5" x14ac:dyDescent="0.2">
      <c r="A10" s="5" t="s">
        <v>42</v>
      </c>
      <c r="B10" s="6">
        <v>12500</v>
      </c>
      <c r="C10" s="6">
        <v>9220</v>
      </c>
      <c r="D10" s="4">
        <f t="shared" si="0"/>
        <v>6.4000000000000001E-2</v>
      </c>
      <c r="E10" s="4">
        <f t="shared" si="1"/>
        <v>1.2581344902386118</v>
      </c>
    </row>
    <row r="11" spans="1:5" x14ac:dyDescent="0.2">
      <c r="A11" s="5" t="s">
        <v>43</v>
      </c>
      <c r="B11" s="6">
        <v>24210</v>
      </c>
      <c r="C11" s="6">
        <v>17860</v>
      </c>
      <c r="D11" s="4">
        <f t="shared" si="0"/>
        <v>3.3044196612969846E-2</v>
      </c>
      <c r="E11" s="4">
        <f t="shared" si="1"/>
        <v>0.64949608062709963</v>
      </c>
    </row>
  </sheetData>
  <dataValidations disablePrompts="1" count="1">
    <dataValidation type="list" allowBlank="1" showInputMessage="1" showErrorMessage="1" sqref="A1" xr:uid="{00000000-0002-0000-0200-000000000000}">
      <formula1>$A$1:$A$11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65"/>
  <sheetViews>
    <sheetView workbookViewId="0">
      <pane ySplit="4" topLeftCell="A11" activePane="bottomLeft" state="frozen"/>
      <selection activeCell="B3" sqref="B3"/>
      <selection pane="bottomLeft" activeCell="B3" sqref="B3"/>
    </sheetView>
  </sheetViews>
  <sheetFormatPr defaultRowHeight="15" x14ac:dyDescent="0.25"/>
  <cols>
    <col min="1" max="1" width="16.7109375" customWidth="1"/>
    <col min="2" max="2" width="16.7109375" style="1" customWidth="1"/>
    <col min="3" max="3" width="12.7109375" style="1" customWidth="1"/>
    <col min="4" max="4" width="16.7109375" style="3" customWidth="1"/>
    <col min="5" max="5" width="12.7109375" customWidth="1"/>
  </cols>
  <sheetData>
    <row r="1" spans="2:5" ht="10.15" customHeight="1" x14ac:dyDescent="0.25"/>
    <row r="2" spans="2:5" s="2" customFormat="1" ht="30.2" customHeight="1" x14ac:dyDescent="0.25">
      <c r="B2" s="26" t="s">
        <v>0</v>
      </c>
      <c r="C2" s="8" t="s">
        <v>44</v>
      </c>
      <c r="D2" s="9"/>
      <c r="E2" s="10" t="e">
        <f>C3/10000</f>
        <v>#VALUE!</v>
      </c>
    </row>
    <row r="3" spans="2:5" s="2" customFormat="1" ht="24" customHeight="1" x14ac:dyDescent="0.25">
      <c r="B3" s="25" t="s">
        <v>2</v>
      </c>
      <c r="C3" s="7" t="str">
        <f>IFERROR(VLOOKUP(B3,Values!$A:$C,3,FALSE),"")</f>
        <v>Ft.lbs</v>
      </c>
      <c r="D3" s="11"/>
      <c r="E3" s="12"/>
    </row>
    <row r="4" spans="2:5" s="2" customFormat="1" ht="22.15" customHeight="1" x14ac:dyDescent="0.25">
      <c r="B4" s="18" t="s">
        <v>45</v>
      </c>
      <c r="C4" s="18" t="s">
        <v>5</v>
      </c>
      <c r="D4" s="18" t="s">
        <v>45</v>
      </c>
      <c r="E4" s="18" t="s">
        <v>5</v>
      </c>
    </row>
    <row r="5" spans="2:5" ht="14.45" customHeight="1" x14ac:dyDescent="0.25">
      <c r="B5" s="27">
        <v>0</v>
      </c>
      <c r="C5" s="28" t="str">
        <f>IFERROR(B5*Nm,"")</f>
        <v/>
      </c>
      <c r="D5" s="27">
        <v>4300</v>
      </c>
      <c r="E5" s="28" t="str">
        <f t="shared" ref="E5:E51" si="0">IFERROR(D5*FT,"")</f>
        <v/>
      </c>
    </row>
    <row r="6" spans="2:5" ht="14.45" customHeight="1" x14ac:dyDescent="0.25">
      <c r="B6" s="27">
        <v>1000</v>
      </c>
      <c r="C6" s="28" t="str">
        <f t="shared" ref="C6:C52" si="1">IFERROR(B6*FT,"")</f>
        <v/>
      </c>
      <c r="D6" s="27">
        <v>5500</v>
      </c>
      <c r="E6" s="28" t="str">
        <f t="shared" si="0"/>
        <v/>
      </c>
    </row>
    <row r="7" spans="2:5" x14ac:dyDescent="0.25">
      <c r="B7" s="27">
        <v>1100</v>
      </c>
      <c r="C7" s="28" t="str">
        <f t="shared" si="1"/>
        <v/>
      </c>
      <c r="D7" s="27">
        <v>5600</v>
      </c>
      <c r="E7" s="28" t="str">
        <f t="shared" si="0"/>
        <v/>
      </c>
    </row>
    <row r="8" spans="2:5" x14ac:dyDescent="0.25">
      <c r="B8" s="27">
        <v>1200</v>
      </c>
      <c r="C8" s="28" t="str">
        <f t="shared" si="1"/>
        <v/>
      </c>
      <c r="D8" s="27">
        <v>5700</v>
      </c>
      <c r="E8" s="28" t="str">
        <f t="shared" si="0"/>
        <v/>
      </c>
    </row>
    <row r="9" spans="2:5" x14ac:dyDescent="0.25">
      <c r="B9" s="27">
        <v>1300</v>
      </c>
      <c r="C9" s="28" t="str">
        <f t="shared" si="1"/>
        <v/>
      </c>
      <c r="D9" s="27">
        <v>5800</v>
      </c>
      <c r="E9" s="28" t="str">
        <f t="shared" si="0"/>
        <v/>
      </c>
    </row>
    <row r="10" spans="2:5" x14ac:dyDescent="0.25">
      <c r="B10" s="27">
        <v>1400</v>
      </c>
      <c r="C10" s="28" t="str">
        <f t="shared" si="1"/>
        <v/>
      </c>
      <c r="D10" s="27">
        <v>5900</v>
      </c>
      <c r="E10" s="28" t="str">
        <f t="shared" si="0"/>
        <v/>
      </c>
    </row>
    <row r="11" spans="2:5" x14ac:dyDescent="0.25">
      <c r="B11" s="27">
        <v>1500</v>
      </c>
      <c r="C11" s="28" t="str">
        <f t="shared" si="1"/>
        <v/>
      </c>
      <c r="D11" s="27">
        <v>6000</v>
      </c>
      <c r="E11" s="28" t="str">
        <f t="shared" si="0"/>
        <v/>
      </c>
    </row>
    <row r="12" spans="2:5" x14ac:dyDescent="0.25">
      <c r="B12" s="27">
        <v>1600</v>
      </c>
      <c r="C12" s="28" t="str">
        <f t="shared" si="1"/>
        <v/>
      </c>
      <c r="D12" s="27">
        <v>6100</v>
      </c>
      <c r="E12" s="28" t="str">
        <f t="shared" si="0"/>
        <v/>
      </c>
    </row>
    <row r="13" spans="2:5" x14ac:dyDescent="0.25">
      <c r="B13" s="27">
        <v>1700</v>
      </c>
      <c r="C13" s="28" t="str">
        <f t="shared" si="1"/>
        <v/>
      </c>
      <c r="D13" s="27">
        <v>6200</v>
      </c>
      <c r="E13" s="28" t="str">
        <f t="shared" si="0"/>
        <v/>
      </c>
    </row>
    <row r="14" spans="2:5" x14ac:dyDescent="0.25">
      <c r="B14" s="27">
        <v>1800</v>
      </c>
      <c r="C14" s="28" t="str">
        <f t="shared" si="1"/>
        <v/>
      </c>
      <c r="D14" s="27">
        <v>6300</v>
      </c>
      <c r="E14" s="28" t="str">
        <f t="shared" si="0"/>
        <v/>
      </c>
    </row>
    <row r="15" spans="2:5" x14ac:dyDescent="0.25">
      <c r="B15" s="27">
        <v>1900</v>
      </c>
      <c r="C15" s="28" t="str">
        <f t="shared" si="1"/>
        <v/>
      </c>
      <c r="D15" s="27">
        <v>6400</v>
      </c>
      <c r="E15" s="28" t="str">
        <f t="shared" si="0"/>
        <v/>
      </c>
    </row>
    <row r="16" spans="2:5" x14ac:dyDescent="0.25">
      <c r="B16" s="27">
        <v>2000</v>
      </c>
      <c r="C16" s="28" t="str">
        <f t="shared" si="1"/>
        <v/>
      </c>
      <c r="D16" s="27">
        <v>6500</v>
      </c>
      <c r="E16" s="28" t="str">
        <f t="shared" si="0"/>
        <v/>
      </c>
    </row>
    <row r="17" spans="2:5" x14ac:dyDescent="0.25">
      <c r="B17" s="27">
        <v>2100</v>
      </c>
      <c r="C17" s="28" t="str">
        <f t="shared" si="1"/>
        <v/>
      </c>
      <c r="D17" s="27">
        <v>6600</v>
      </c>
      <c r="E17" s="28" t="str">
        <f t="shared" si="0"/>
        <v/>
      </c>
    </row>
    <row r="18" spans="2:5" x14ac:dyDescent="0.25">
      <c r="B18" s="27">
        <v>2200</v>
      </c>
      <c r="C18" s="28" t="str">
        <f t="shared" si="1"/>
        <v/>
      </c>
      <c r="D18" s="27">
        <v>6700</v>
      </c>
      <c r="E18" s="28" t="str">
        <f t="shared" si="0"/>
        <v/>
      </c>
    </row>
    <row r="19" spans="2:5" x14ac:dyDescent="0.25">
      <c r="B19" s="27">
        <v>2300</v>
      </c>
      <c r="C19" s="28" t="str">
        <f t="shared" si="1"/>
        <v/>
      </c>
      <c r="D19" s="27">
        <v>6800</v>
      </c>
      <c r="E19" s="28" t="str">
        <f t="shared" si="0"/>
        <v/>
      </c>
    </row>
    <row r="20" spans="2:5" x14ac:dyDescent="0.25">
      <c r="B20" s="27">
        <v>2400</v>
      </c>
      <c r="C20" s="28" t="str">
        <f t="shared" si="1"/>
        <v/>
      </c>
      <c r="D20" s="27">
        <v>6900</v>
      </c>
      <c r="E20" s="28" t="str">
        <f t="shared" si="0"/>
        <v/>
      </c>
    </row>
    <row r="21" spans="2:5" x14ac:dyDescent="0.25">
      <c r="B21" s="27">
        <v>2500</v>
      </c>
      <c r="C21" s="28" t="str">
        <f t="shared" si="1"/>
        <v/>
      </c>
      <c r="D21" s="27">
        <v>7000</v>
      </c>
      <c r="E21" s="28" t="str">
        <f t="shared" si="0"/>
        <v/>
      </c>
    </row>
    <row r="22" spans="2:5" x14ac:dyDescent="0.25">
      <c r="B22" s="27">
        <v>2600</v>
      </c>
      <c r="C22" s="28" t="str">
        <f t="shared" si="1"/>
        <v/>
      </c>
      <c r="D22" s="27">
        <v>7100</v>
      </c>
      <c r="E22" s="28" t="str">
        <f t="shared" si="0"/>
        <v/>
      </c>
    </row>
    <row r="23" spans="2:5" x14ac:dyDescent="0.25">
      <c r="B23" s="27">
        <v>2700</v>
      </c>
      <c r="C23" s="28" t="str">
        <f t="shared" si="1"/>
        <v/>
      </c>
      <c r="D23" s="27">
        <v>7200</v>
      </c>
      <c r="E23" s="28" t="str">
        <f t="shared" si="0"/>
        <v/>
      </c>
    </row>
    <row r="24" spans="2:5" x14ac:dyDescent="0.25">
      <c r="B24" s="27">
        <v>2800</v>
      </c>
      <c r="C24" s="28" t="str">
        <f t="shared" si="1"/>
        <v/>
      </c>
      <c r="D24" s="27">
        <v>7300</v>
      </c>
      <c r="E24" s="28" t="str">
        <f t="shared" si="0"/>
        <v/>
      </c>
    </row>
    <row r="25" spans="2:5" x14ac:dyDescent="0.25">
      <c r="B25" s="27">
        <v>2900</v>
      </c>
      <c r="C25" s="28" t="str">
        <f t="shared" si="1"/>
        <v/>
      </c>
      <c r="D25" s="27">
        <v>7400</v>
      </c>
      <c r="E25" s="28" t="str">
        <f t="shared" si="0"/>
        <v/>
      </c>
    </row>
    <row r="26" spans="2:5" x14ac:dyDescent="0.25">
      <c r="B26" s="27">
        <v>3000</v>
      </c>
      <c r="C26" s="28" t="str">
        <f t="shared" si="1"/>
        <v/>
      </c>
      <c r="D26" s="27">
        <v>7500</v>
      </c>
      <c r="E26" s="28" t="str">
        <f t="shared" si="0"/>
        <v/>
      </c>
    </row>
    <row r="27" spans="2:5" x14ac:dyDescent="0.25">
      <c r="B27" s="27">
        <v>3100</v>
      </c>
      <c r="C27" s="28" t="str">
        <f t="shared" si="1"/>
        <v/>
      </c>
      <c r="D27" s="27">
        <v>7600</v>
      </c>
      <c r="E27" s="28" t="str">
        <f t="shared" si="0"/>
        <v/>
      </c>
    </row>
    <row r="28" spans="2:5" x14ac:dyDescent="0.25">
      <c r="B28" s="27">
        <v>3200</v>
      </c>
      <c r="C28" s="28" t="str">
        <f t="shared" si="1"/>
        <v/>
      </c>
      <c r="D28" s="27">
        <v>7700</v>
      </c>
      <c r="E28" s="28" t="str">
        <f t="shared" si="0"/>
        <v/>
      </c>
    </row>
    <row r="29" spans="2:5" x14ac:dyDescent="0.25">
      <c r="B29" s="27">
        <v>3300</v>
      </c>
      <c r="C29" s="28" t="str">
        <f t="shared" si="1"/>
        <v/>
      </c>
      <c r="D29" s="27">
        <v>7800</v>
      </c>
      <c r="E29" s="28" t="str">
        <f t="shared" si="0"/>
        <v/>
      </c>
    </row>
    <row r="30" spans="2:5" x14ac:dyDescent="0.25">
      <c r="B30" s="27">
        <v>3400</v>
      </c>
      <c r="C30" s="28" t="str">
        <f t="shared" si="1"/>
        <v/>
      </c>
      <c r="D30" s="27">
        <v>7900</v>
      </c>
      <c r="E30" s="28" t="str">
        <f t="shared" si="0"/>
        <v/>
      </c>
    </row>
    <row r="31" spans="2:5" x14ac:dyDescent="0.25">
      <c r="B31" s="27">
        <v>3500</v>
      </c>
      <c r="C31" s="28" t="str">
        <f t="shared" si="1"/>
        <v/>
      </c>
      <c r="D31" s="27">
        <v>8000</v>
      </c>
      <c r="E31" s="28" t="str">
        <f t="shared" si="0"/>
        <v/>
      </c>
    </row>
    <row r="32" spans="2:5" x14ac:dyDescent="0.25">
      <c r="B32" s="27">
        <v>3600</v>
      </c>
      <c r="C32" s="28" t="str">
        <f t="shared" si="1"/>
        <v/>
      </c>
      <c r="D32" s="27">
        <v>8100</v>
      </c>
      <c r="E32" s="28" t="str">
        <f t="shared" si="0"/>
        <v/>
      </c>
    </row>
    <row r="33" spans="2:5" x14ac:dyDescent="0.25">
      <c r="B33" s="27">
        <v>3700</v>
      </c>
      <c r="C33" s="28" t="str">
        <f t="shared" si="1"/>
        <v/>
      </c>
      <c r="D33" s="27">
        <v>8200</v>
      </c>
      <c r="E33" s="28" t="str">
        <f t="shared" si="0"/>
        <v/>
      </c>
    </row>
    <row r="34" spans="2:5" x14ac:dyDescent="0.25">
      <c r="B34" s="27">
        <v>3800</v>
      </c>
      <c r="C34" s="28" t="str">
        <f t="shared" si="1"/>
        <v/>
      </c>
      <c r="D34" s="27">
        <v>8300</v>
      </c>
      <c r="E34" s="28" t="str">
        <f t="shared" si="0"/>
        <v/>
      </c>
    </row>
    <row r="35" spans="2:5" x14ac:dyDescent="0.25">
      <c r="B35" s="27">
        <v>3900</v>
      </c>
      <c r="C35" s="28" t="str">
        <f t="shared" si="1"/>
        <v/>
      </c>
      <c r="D35" s="27">
        <v>8400</v>
      </c>
      <c r="E35" s="28" t="str">
        <f t="shared" si="0"/>
        <v/>
      </c>
    </row>
    <row r="36" spans="2:5" x14ac:dyDescent="0.25">
      <c r="B36" s="27">
        <v>4000</v>
      </c>
      <c r="C36" s="28" t="str">
        <f t="shared" si="1"/>
        <v/>
      </c>
      <c r="D36" s="27">
        <v>8500</v>
      </c>
      <c r="E36" s="28" t="str">
        <f t="shared" si="0"/>
        <v/>
      </c>
    </row>
    <row r="37" spans="2:5" x14ac:dyDescent="0.25">
      <c r="B37" s="27">
        <v>4100</v>
      </c>
      <c r="C37" s="28" t="str">
        <f t="shared" si="1"/>
        <v/>
      </c>
      <c r="D37" s="27">
        <v>8600</v>
      </c>
      <c r="E37" s="28" t="str">
        <f t="shared" si="0"/>
        <v/>
      </c>
    </row>
    <row r="38" spans="2:5" x14ac:dyDescent="0.25">
      <c r="B38" s="27">
        <v>4200</v>
      </c>
      <c r="C38" s="28" t="str">
        <f t="shared" si="1"/>
        <v/>
      </c>
      <c r="D38" s="27">
        <v>8700</v>
      </c>
      <c r="E38" s="28" t="str">
        <f t="shared" si="0"/>
        <v/>
      </c>
    </row>
    <row r="39" spans="2:5" x14ac:dyDescent="0.25">
      <c r="B39" s="27">
        <v>4300</v>
      </c>
      <c r="C39" s="28" t="str">
        <f t="shared" si="1"/>
        <v/>
      </c>
      <c r="D39" s="27">
        <v>8800</v>
      </c>
      <c r="E39" s="28" t="str">
        <f t="shared" si="0"/>
        <v/>
      </c>
    </row>
    <row r="40" spans="2:5" x14ac:dyDescent="0.25">
      <c r="B40" s="27">
        <v>4400</v>
      </c>
      <c r="C40" s="28" t="str">
        <f t="shared" si="1"/>
        <v/>
      </c>
      <c r="D40" s="27">
        <v>8900</v>
      </c>
      <c r="E40" s="28" t="str">
        <f t="shared" si="0"/>
        <v/>
      </c>
    </row>
    <row r="41" spans="2:5" x14ac:dyDescent="0.25">
      <c r="B41" s="27">
        <v>4500</v>
      </c>
      <c r="C41" s="28" t="str">
        <f t="shared" si="1"/>
        <v/>
      </c>
      <c r="D41" s="27">
        <v>9000</v>
      </c>
      <c r="E41" s="28" t="str">
        <f t="shared" si="0"/>
        <v/>
      </c>
    </row>
    <row r="42" spans="2:5" x14ac:dyDescent="0.25">
      <c r="B42" s="27">
        <v>4600</v>
      </c>
      <c r="C42" s="28" t="str">
        <f t="shared" si="1"/>
        <v/>
      </c>
      <c r="D42" s="27">
        <v>9100</v>
      </c>
      <c r="E42" s="28" t="str">
        <f t="shared" si="0"/>
        <v/>
      </c>
    </row>
    <row r="43" spans="2:5" x14ac:dyDescent="0.25">
      <c r="B43" s="27">
        <v>4700</v>
      </c>
      <c r="C43" s="28" t="str">
        <f t="shared" si="1"/>
        <v/>
      </c>
      <c r="D43" s="27">
        <v>9200</v>
      </c>
      <c r="E43" s="28" t="str">
        <f t="shared" si="0"/>
        <v/>
      </c>
    </row>
    <row r="44" spans="2:5" x14ac:dyDescent="0.25">
      <c r="B44" s="27">
        <v>4800</v>
      </c>
      <c r="C44" s="28" t="str">
        <f t="shared" si="1"/>
        <v/>
      </c>
      <c r="D44" s="27">
        <v>9300</v>
      </c>
      <c r="E44" s="28" t="str">
        <f t="shared" si="0"/>
        <v/>
      </c>
    </row>
    <row r="45" spans="2:5" x14ac:dyDescent="0.25">
      <c r="B45" s="27">
        <v>4900</v>
      </c>
      <c r="C45" s="28" t="str">
        <f t="shared" si="1"/>
        <v/>
      </c>
      <c r="D45" s="27">
        <v>9400</v>
      </c>
      <c r="E45" s="28" t="str">
        <f t="shared" si="0"/>
        <v/>
      </c>
    </row>
    <row r="46" spans="2:5" x14ac:dyDescent="0.25">
      <c r="B46" s="27">
        <v>5000</v>
      </c>
      <c r="C46" s="28" t="str">
        <f t="shared" si="1"/>
        <v/>
      </c>
      <c r="D46" s="28">
        <v>9500</v>
      </c>
      <c r="E46" s="28" t="str">
        <f t="shared" si="0"/>
        <v/>
      </c>
    </row>
    <row r="47" spans="2:5" x14ac:dyDescent="0.25">
      <c r="B47" s="27">
        <v>5100</v>
      </c>
      <c r="C47" s="28" t="str">
        <f t="shared" si="1"/>
        <v/>
      </c>
      <c r="D47" s="27">
        <v>9600</v>
      </c>
      <c r="E47" s="28" t="str">
        <f t="shared" si="0"/>
        <v/>
      </c>
    </row>
    <row r="48" spans="2:5" x14ac:dyDescent="0.25">
      <c r="B48" s="27">
        <v>5200</v>
      </c>
      <c r="C48" s="28" t="str">
        <f t="shared" si="1"/>
        <v/>
      </c>
      <c r="D48" s="28">
        <v>9700</v>
      </c>
      <c r="E48" s="28" t="str">
        <f t="shared" si="0"/>
        <v/>
      </c>
    </row>
    <row r="49" spans="2:5" x14ac:dyDescent="0.25">
      <c r="B49" s="27">
        <v>5300</v>
      </c>
      <c r="C49" s="28" t="str">
        <f t="shared" si="1"/>
        <v/>
      </c>
      <c r="D49" s="27">
        <v>9800</v>
      </c>
      <c r="E49" s="28" t="str">
        <f t="shared" si="0"/>
        <v/>
      </c>
    </row>
    <row r="50" spans="2:5" x14ac:dyDescent="0.25">
      <c r="B50" s="27">
        <v>5400</v>
      </c>
      <c r="C50" s="28" t="str">
        <f t="shared" si="1"/>
        <v/>
      </c>
      <c r="D50" s="28">
        <v>9900</v>
      </c>
      <c r="E50" s="28" t="str">
        <f t="shared" si="0"/>
        <v/>
      </c>
    </row>
    <row r="51" spans="2:5" x14ac:dyDescent="0.25">
      <c r="B51" s="27">
        <v>4100</v>
      </c>
      <c r="C51" s="28" t="str">
        <f t="shared" si="1"/>
        <v/>
      </c>
      <c r="D51" s="27">
        <v>10000</v>
      </c>
      <c r="E51" s="28" t="str">
        <f t="shared" si="0"/>
        <v/>
      </c>
    </row>
    <row r="52" spans="2:5" x14ac:dyDescent="0.25">
      <c r="B52" s="27">
        <v>4200</v>
      </c>
      <c r="C52" s="28" t="str">
        <f t="shared" si="1"/>
        <v/>
      </c>
      <c r="D52" s="27"/>
      <c r="E52" s="27"/>
    </row>
    <row r="54" spans="2:5" x14ac:dyDescent="0.25">
      <c r="D54" s="1"/>
    </row>
    <row r="55" spans="2:5" x14ac:dyDescent="0.25">
      <c r="D55" s="1"/>
    </row>
    <row r="56" spans="2:5" x14ac:dyDescent="0.25">
      <c r="D56" s="1"/>
    </row>
    <row r="57" spans="2:5" x14ac:dyDescent="0.25">
      <c r="D57" s="1"/>
    </row>
    <row r="58" spans="2:5" x14ac:dyDescent="0.25">
      <c r="D58" s="1"/>
    </row>
    <row r="59" spans="2:5" x14ac:dyDescent="0.25">
      <c r="D59" s="1"/>
    </row>
    <row r="60" spans="2:5" x14ac:dyDescent="0.25">
      <c r="D60" s="1"/>
    </row>
    <row r="61" spans="2:5" x14ac:dyDescent="0.25">
      <c r="D61" s="1"/>
    </row>
    <row r="62" spans="2:5" x14ac:dyDescent="0.25">
      <c r="D62" s="1"/>
    </row>
    <row r="63" spans="2:5" x14ac:dyDescent="0.25">
      <c r="D63" s="1"/>
    </row>
    <row r="64" spans="2:5" x14ac:dyDescent="0.25">
      <c r="D64" s="1"/>
    </row>
    <row r="65" spans="4:4" x14ac:dyDescent="0.25">
      <c r="D65" s="1"/>
    </row>
  </sheetData>
  <sheetProtection algorithmName="SHA-512" hashValue="v+o6AWSko9+981TJx3w+kMdZwMGpUJ422MTuJZS+PL0BOS6DCaQZ3J1KSwi77exeHjkc7lg0/SJGBuflaeRZNQ==" saltValue="oPV57uUzxhXFnL5AVgiWrA==" spinCount="100000" sheet="1" objects="1" scenarios="1" selectLockedCells="1"/>
  <dataConsolidate/>
  <pageMargins left="0.7" right="0.7" top="0.75" bottom="0.75" header="0.3" footer="0.3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Values!$A$1:$A$27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0"/>
  <sheetViews>
    <sheetView workbookViewId="0">
      <selection activeCell="H2" sqref="H2:K2"/>
    </sheetView>
  </sheetViews>
  <sheetFormatPr defaultRowHeight="15" x14ac:dyDescent="0.25"/>
  <cols>
    <col min="1" max="1" width="10.7109375" customWidth="1"/>
    <col min="2" max="3" width="15.7109375" style="1" customWidth="1"/>
    <col min="4" max="4" width="24.7109375" customWidth="1"/>
    <col min="5" max="5" width="15.7109375" style="1" customWidth="1"/>
    <col min="6" max="6" width="16" style="1" hidden="1" customWidth="1"/>
    <col min="7" max="7" width="5.42578125" style="1" customWidth="1"/>
    <col min="8" max="9" width="15.7109375" style="1" customWidth="1"/>
    <col min="10" max="10" width="24.7109375" customWidth="1"/>
    <col min="11" max="11" width="15.7109375" style="1" customWidth="1"/>
    <col min="12" max="12" width="9.140625" hidden="1" customWidth="1"/>
  </cols>
  <sheetData>
    <row r="1" spans="2:12" ht="10.15" customHeight="1" x14ac:dyDescent="0.25"/>
    <row r="2" spans="2:12" ht="18" x14ac:dyDescent="0.25">
      <c r="B2" s="30" t="s">
        <v>2</v>
      </c>
      <c r="C2" s="31"/>
      <c r="D2" s="31"/>
      <c r="E2" s="32"/>
      <c r="F2" s="1" t="s">
        <v>46</v>
      </c>
      <c r="H2" s="30" t="s">
        <v>2</v>
      </c>
      <c r="I2" s="31"/>
      <c r="J2" s="31"/>
      <c r="K2" s="32"/>
    </row>
    <row r="3" spans="2:12" x14ac:dyDescent="0.25">
      <c r="B3" s="16"/>
      <c r="C3" s="24" t="s">
        <v>4</v>
      </c>
      <c r="D3" s="17" t="str">
        <f>IFERROR(IF(B3*F3&gt;690,"choose larger tool",IF(B3*F3&lt;69,"choose smaller tool",B3*F3)),"")</f>
        <v/>
      </c>
      <c r="E3" s="24" t="s">
        <v>47</v>
      </c>
      <c r="F3" s="1" t="str">
        <f>VLOOKUP($B$2,Values!A:E,4,FALSE)</f>
        <v>bar/Nm</v>
      </c>
      <c r="H3" s="16"/>
      <c r="I3" s="24" t="s">
        <v>48</v>
      </c>
      <c r="J3" s="17" t="str">
        <f>IFERROR(IF(H3*L3&gt;10000,"choose larger tool",IF(H3*L3&lt;1001,"choose smaller tool",H3*L3)),"")</f>
        <v/>
      </c>
      <c r="K3" s="24" t="s">
        <v>49</v>
      </c>
      <c r="L3" s="1" t="str">
        <f>VLOOKUP($H$2,Values!A:E,5,FALSE)</f>
        <v>psi/Ft.lbs</v>
      </c>
    </row>
    <row r="4" spans="2:12" x14ac:dyDescent="0.25">
      <c r="B4" s="16"/>
      <c r="C4" s="24" t="s">
        <v>4</v>
      </c>
      <c r="D4" s="17" t="str">
        <f t="shared" ref="D4:D15" si="0">IFERROR(IF(B4*F4&gt;690,"choose larger tool",IF(B4*F4&lt;69,"choose smaller tool",B4*F4)),"")</f>
        <v/>
      </c>
      <c r="E4" s="24" t="s">
        <v>47</v>
      </c>
      <c r="F4" s="1" t="str">
        <f>VLOOKUP($B$2,Values!A:E,4,FALSE)</f>
        <v>bar/Nm</v>
      </c>
      <c r="H4" s="16"/>
      <c r="I4" s="24" t="s">
        <v>48</v>
      </c>
      <c r="J4" s="17" t="str">
        <f t="shared" ref="J4:J15" si="1">IFERROR(IF(H4*L4&gt;10000,"choose larger tool",IF(H4*L4&lt;1001,"choose smaller tool",H4*L4)),"")</f>
        <v/>
      </c>
      <c r="K4" s="24" t="s">
        <v>49</v>
      </c>
      <c r="L4" s="1" t="str">
        <f>VLOOKUP($H$2,Values!A:E,5,FALSE)</f>
        <v>psi/Ft.lbs</v>
      </c>
    </row>
    <row r="5" spans="2:12" x14ac:dyDescent="0.25">
      <c r="B5" s="16"/>
      <c r="C5" s="24" t="s">
        <v>4</v>
      </c>
      <c r="D5" s="17" t="str">
        <f t="shared" si="0"/>
        <v/>
      </c>
      <c r="E5" s="24" t="s">
        <v>47</v>
      </c>
      <c r="F5" s="1" t="str">
        <f>VLOOKUP($B$2,Values!A:E,4,FALSE)</f>
        <v>bar/Nm</v>
      </c>
      <c r="H5" s="16"/>
      <c r="I5" s="24" t="s">
        <v>48</v>
      </c>
      <c r="J5" s="17" t="str">
        <f t="shared" si="1"/>
        <v/>
      </c>
      <c r="K5" s="24" t="s">
        <v>49</v>
      </c>
      <c r="L5" s="1" t="str">
        <f>VLOOKUP($H$2,Values!A:E,5,FALSE)</f>
        <v>psi/Ft.lbs</v>
      </c>
    </row>
    <row r="6" spans="2:12" x14ac:dyDescent="0.25">
      <c r="B6" s="16"/>
      <c r="C6" s="24" t="s">
        <v>4</v>
      </c>
      <c r="D6" s="17" t="str">
        <f t="shared" si="0"/>
        <v/>
      </c>
      <c r="E6" s="24" t="s">
        <v>47</v>
      </c>
      <c r="F6" s="1" t="str">
        <f>VLOOKUP($B$2,Values!A:E,4,FALSE)</f>
        <v>bar/Nm</v>
      </c>
      <c r="H6" s="16"/>
      <c r="I6" s="24" t="s">
        <v>48</v>
      </c>
      <c r="J6" s="17" t="str">
        <f t="shared" si="1"/>
        <v/>
      </c>
      <c r="K6" s="24" t="s">
        <v>49</v>
      </c>
      <c r="L6" s="1" t="str">
        <f>VLOOKUP($H$2,Values!A:E,5,FALSE)</f>
        <v>psi/Ft.lbs</v>
      </c>
    </row>
    <row r="7" spans="2:12" x14ac:dyDescent="0.25">
      <c r="B7" s="16"/>
      <c r="C7" s="24" t="s">
        <v>4</v>
      </c>
      <c r="D7" s="17" t="str">
        <f t="shared" si="0"/>
        <v/>
      </c>
      <c r="E7" s="24" t="s">
        <v>47</v>
      </c>
      <c r="F7" s="1" t="str">
        <f>VLOOKUP($B$2,Values!A:E,4,FALSE)</f>
        <v>bar/Nm</v>
      </c>
      <c r="H7" s="16"/>
      <c r="I7" s="24" t="s">
        <v>48</v>
      </c>
      <c r="J7" s="17" t="str">
        <f t="shared" si="1"/>
        <v/>
      </c>
      <c r="K7" s="24" t="s">
        <v>49</v>
      </c>
      <c r="L7" s="1" t="str">
        <f>VLOOKUP($H$2,Values!A:E,5,FALSE)</f>
        <v>psi/Ft.lbs</v>
      </c>
    </row>
    <row r="8" spans="2:12" x14ac:dyDescent="0.25">
      <c r="B8" s="16"/>
      <c r="C8" s="24" t="s">
        <v>4</v>
      </c>
      <c r="D8" s="17" t="str">
        <f t="shared" si="0"/>
        <v/>
      </c>
      <c r="E8" s="24" t="s">
        <v>47</v>
      </c>
      <c r="F8" s="1" t="str">
        <f>VLOOKUP($B$2,Values!A:E,4,FALSE)</f>
        <v>bar/Nm</v>
      </c>
      <c r="H8" s="16"/>
      <c r="I8" s="24" t="s">
        <v>48</v>
      </c>
      <c r="J8" s="17" t="str">
        <f t="shared" si="1"/>
        <v/>
      </c>
      <c r="K8" s="24" t="s">
        <v>49</v>
      </c>
      <c r="L8" s="1" t="str">
        <f>VLOOKUP($H$2,Values!A:E,5,FALSE)</f>
        <v>psi/Ft.lbs</v>
      </c>
    </row>
    <row r="9" spans="2:12" x14ac:dyDescent="0.25">
      <c r="B9" s="16"/>
      <c r="C9" s="24" t="s">
        <v>4</v>
      </c>
      <c r="D9" s="17" t="str">
        <f t="shared" si="0"/>
        <v/>
      </c>
      <c r="E9" s="24" t="s">
        <v>47</v>
      </c>
      <c r="F9" s="1" t="str">
        <f>VLOOKUP($B$2,Values!A:E,4,FALSE)</f>
        <v>bar/Nm</v>
      </c>
      <c r="H9" s="16"/>
      <c r="I9" s="24" t="s">
        <v>48</v>
      </c>
      <c r="J9" s="17" t="str">
        <f t="shared" si="1"/>
        <v/>
      </c>
      <c r="K9" s="24" t="s">
        <v>49</v>
      </c>
      <c r="L9" s="1" t="str">
        <f>VLOOKUP($H$2,Values!A:E,5,FALSE)</f>
        <v>psi/Ft.lbs</v>
      </c>
    </row>
    <row r="10" spans="2:12" x14ac:dyDescent="0.25">
      <c r="B10" s="16"/>
      <c r="C10" s="24" t="s">
        <v>4</v>
      </c>
      <c r="D10" s="17" t="str">
        <f t="shared" si="0"/>
        <v/>
      </c>
      <c r="E10" s="24" t="s">
        <v>47</v>
      </c>
      <c r="F10" s="1" t="str">
        <f>VLOOKUP($B$2,Values!A:E,4,FALSE)</f>
        <v>bar/Nm</v>
      </c>
      <c r="H10" s="16"/>
      <c r="I10" s="24" t="s">
        <v>48</v>
      </c>
      <c r="J10" s="17" t="str">
        <f t="shared" si="1"/>
        <v/>
      </c>
      <c r="K10" s="24" t="s">
        <v>49</v>
      </c>
      <c r="L10" s="1" t="str">
        <f>VLOOKUP($H$2,Values!A:E,5,FALSE)</f>
        <v>psi/Ft.lbs</v>
      </c>
    </row>
    <row r="11" spans="2:12" x14ac:dyDescent="0.25">
      <c r="B11" s="16"/>
      <c r="C11" s="24" t="s">
        <v>4</v>
      </c>
      <c r="D11" s="17" t="str">
        <f t="shared" si="0"/>
        <v/>
      </c>
      <c r="E11" s="24" t="s">
        <v>47</v>
      </c>
      <c r="F11" s="1" t="str">
        <f>VLOOKUP($B$2,Values!A:E,4,FALSE)</f>
        <v>bar/Nm</v>
      </c>
      <c r="H11" s="16"/>
      <c r="I11" s="24" t="s">
        <v>48</v>
      </c>
      <c r="J11" s="17" t="str">
        <f t="shared" si="1"/>
        <v/>
      </c>
      <c r="K11" s="24" t="s">
        <v>49</v>
      </c>
      <c r="L11" s="1" t="str">
        <f>VLOOKUP($H$2,Values!A:E,5,FALSE)</f>
        <v>psi/Ft.lbs</v>
      </c>
    </row>
    <row r="12" spans="2:12" x14ac:dyDescent="0.25">
      <c r="B12" s="16"/>
      <c r="C12" s="24" t="s">
        <v>4</v>
      </c>
      <c r="D12" s="17" t="str">
        <f t="shared" si="0"/>
        <v/>
      </c>
      <c r="E12" s="24" t="s">
        <v>47</v>
      </c>
      <c r="F12" s="1" t="str">
        <f>VLOOKUP($B$2,Values!A:E,4,FALSE)</f>
        <v>bar/Nm</v>
      </c>
      <c r="H12" s="16"/>
      <c r="I12" s="24" t="s">
        <v>48</v>
      </c>
      <c r="J12" s="17" t="str">
        <f t="shared" si="1"/>
        <v/>
      </c>
      <c r="K12" s="24" t="s">
        <v>49</v>
      </c>
      <c r="L12" s="1" t="str">
        <f>VLOOKUP($H$2,Values!A:E,5,FALSE)</f>
        <v>psi/Ft.lbs</v>
      </c>
    </row>
    <row r="13" spans="2:12" x14ac:dyDescent="0.25">
      <c r="B13" s="16"/>
      <c r="C13" s="24" t="s">
        <v>4</v>
      </c>
      <c r="D13" s="17" t="str">
        <f t="shared" si="0"/>
        <v/>
      </c>
      <c r="E13" s="24" t="s">
        <v>47</v>
      </c>
      <c r="F13" s="1" t="str">
        <f>VLOOKUP($B$2,Values!A:E,4,FALSE)</f>
        <v>bar/Nm</v>
      </c>
      <c r="H13" s="16"/>
      <c r="I13" s="24" t="s">
        <v>48</v>
      </c>
      <c r="J13" s="17" t="str">
        <f t="shared" si="1"/>
        <v/>
      </c>
      <c r="K13" s="24" t="s">
        <v>49</v>
      </c>
      <c r="L13" s="1" t="str">
        <f>VLOOKUP($H$2,Values!A:E,5,FALSE)</f>
        <v>psi/Ft.lbs</v>
      </c>
    </row>
    <row r="14" spans="2:12" x14ac:dyDescent="0.25">
      <c r="B14" s="16"/>
      <c r="C14" s="24" t="s">
        <v>4</v>
      </c>
      <c r="D14" s="17" t="str">
        <f t="shared" si="0"/>
        <v/>
      </c>
      <c r="E14" s="24" t="s">
        <v>47</v>
      </c>
      <c r="F14" s="1" t="str">
        <f>VLOOKUP($B$2,Values!A:E,4,FALSE)</f>
        <v>bar/Nm</v>
      </c>
      <c r="H14" s="16"/>
      <c r="I14" s="24" t="s">
        <v>48</v>
      </c>
      <c r="J14" s="17" t="str">
        <f t="shared" si="1"/>
        <v/>
      </c>
      <c r="K14" s="24" t="s">
        <v>49</v>
      </c>
      <c r="L14" s="1" t="str">
        <f>VLOOKUP($H$2,Values!A:E,5,FALSE)</f>
        <v>psi/Ft.lbs</v>
      </c>
    </row>
    <row r="15" spans="2:12" x14ac:dyDescent="0.25">
      <c r="B15" s="16"/>
      <c r="C15" s="24" t="s">
        <v>4</v>
      </c>
      <c r="D15" s="17" t="str">
        <f t="shared" si="0"/>
        <v/>
      </c>
      <c r="E15" s="24" t="s">
        <v>47</v>
      </c>
      <c r="F15" s="1" t="str">
        <f>VLOOKUP($B$2,Values!A:E,4,FALSE)</f>
        <v>bar/Nm</v>
      </c>
      <c r="H15" s="16"/>
      <c r="I15" s="24" t="s">
        <v>48</v>
      </c>
      <c r="J15" s="17" t="str">
        <f t="shared" si="1"/>
        <v/>
      </c>
      <c r="K15" s="24" t="s">
        <v>49</v>
      </c>
      <c r="L15" s="1" t="str">
        <f>VLOOKUP($H$2,Values!A:E,5,FALSE)</f>
        <v>psi/Ft.lbs</v>
      </c>
    </row>
    <row r="16" spans="2:12" x14ac:dyDescent="0.25">
      <c r="B16" s="16"/>
      <c r="C16" s="24" t="s">
        <v>4</v>
      </c>
      <c r="D16" s="17" t="str">
        <f>IFERROR(IF(B16*F16&gt;690,"choose larger tool",IF(B16*F16&lt;69,"choose smaller tool",B16*F16)),"")</f>
        <v/>
      </c>
      <c r="E16" s="24" t="s">
        <v>47</v>
      </c>
      <c r="F16" s="1" t="str">
        <f>VLOOKUP($B$2,Values!A:E,4,FALSE)</f>
        <v>bar/Nm</v>
      </c>
      <c r="H16" s="16"/>
      <c r="I16" s="24" t="s">
        <v>48</v>
      </c>
      <c r="J16" s="17" t="str">
        <f>IFERROR(IF(H16*L16&gt;10000,"choose larger tool",IF(H16*L16&lt;1001,"choose smaller tool",H16*L16)),"")</f>
        <v/>
      </c>
      <c r="K16" s="24" t="s">
        <v>49</v>
      </c>
      <c r="L16" s="1" t="str">
        <f>VLOOKUP($H$2,Values!A:E,5,FALSE)</f>
        <v>psi/Ft.lbs</v>
      </c>
    </row>
    <row r="17" spans="2:12" x14ac:dyDescent="0.25">
      <c r="B17" s="16"/>
      <c r="C17" s="24" t="s">
        <v>4</v>
      </c>
      <c r="D17" s="17" t="str">
        <f t="shared" ref="D17:D28" si="2">IFERROR(IF(B17*F17&gt;690,"choose larger tool",IF(B17*F17&lt;69,"choose smaller tool",B17*F17)),"")</f>
        <v/>
      </c>
      <c r="E17" s="24" t="s">
        <v>47</v>
      </c>
      <c r="F17" s="1" t="str">
        <f>VLOOKUP($B$2,Values!A:E,4,FALSE)</f>
        <v>bar/Nm</v>
      </c>
      <c r="H17" s="16"/>
      <c r="I17" s="24" t="s">
        <v>48</v>
      </c>
      <c r="J17" s="17" t="str">
        <f t="shared" ref="J17:J28" si="3">IFERROR(IF(H17*L17&gt;10000,"choose larger tool",IF(H17*L17&lt;1001,"choose smaller tool",H17*L17)),"")</f>
        <v/>
      </c>
      <c r="K17" s="24" t="s">
        <v>49</v>
      </c>
      <c r="L17" s="1" t="str">
        <f>VLOOKUP($H$2,Values!A:E,5,FALSE)</f>
        <v>psi/Ft.lbs</v>
      </c>
    </row>
    <row r="18" spans="2:12" x14ac:dyDescent="0.25">
      <c r="B18" s="16"/>
      <c r="C18" s="24" t="s">
        <v>4</v>
      </c>
      <c r="D18" s="17" t="str">
        <f t="shared" si="2"/>
        <v/>
      </c>
      <c r="E18" s="24" t="s">
        <v>47</v>
      </c>
      <c r="F18" s="1" t="str">
        <f>VLOOKUP($B$2,Values!A:E,4,FALSE)</f>
        <v>bar/Nm</v>
      </c>
      <c r="H18" s="16"/>
      <c r="I18" s="24" t="s">
        <v>48</v>
      </c>
      <c r="J18" s="17" t="str">
        <f t="shared" si="3"/>
        <v/>
      </c>
      <c r="K18" s="24" t="s">
        <v>49</v>
      </c>
      <c r="L18" s="1" t="str">
        <f>VLOOKUP($H$2,Values!A:E,5,FALSE)</f>
        <v>psi/Ft.lbs</v>
      </c>
    </row>
    <row r="19" spans="2:12" x14ac:dyDescent="0.25">
      <c r="B19" s="16"/>
      <c r="C19" s="24" t="s">
        <v>4</v>
      </c>
      <c r="D19" s="17" t="str">
        <f t="shared" si="2"/>
        <v/>
      </c>
      <c r="E19" s="24" t="s">
        <v>47</v>
      </c>
      <c r="F19" s="1" t="str">
        <f>VLOOKUP($B$2,Values!A:E,4,FALSE)</f>
        <v>bar/Nm</v>
      </c>
      <c r="H19" s="16"/>
      <c r="I19" s="24" t="s">
        <v>48</v>
      </c>
      <c r="J19" s="17" t="str">
        <f t="shared" si="3"/>
        <v/>
      </c>
      <c r="K19" s="24" t="s">
        <v>49</v>
      </c>
      <c r="L19" s="1" t="str">
        <f>VLOOKUP($H$2,Values!A:E,5,FALSE)</f>
        <v>psi/Ft.lbs</v>
      </c>
    </row>
    <row r="20" spans="2:12" x14ac:dyDescent="0.25">
      <c r="B20" s="16"/>
      <c r="C20" s="24" t="s">
        <v>4</v>
      </c>
      <c r="D20" s="17" t="str">
        <f t="shared" si="2"/>
        <v/>
      </c>
      <c r="E20" s="24" t="s">
        <v>47</v>
      </c>
      <c r="F20" s="1" t="str">
        <f>VLOOKUP($B$2,Values!A:E,4,FALSE)</f>
        <v>bar/Nm</v>
      </c>
      <c r="H20" s="16"/>
      <c r="I20" s="24" t="s">
        <v>48</v>
      </c>
      <c r="J20" s="17" t="str">
        <f t="shared" si="3"/>
        <v/>
      </c>
      <c r="K20" s="24" t="s">
        <v>49</v>
      </c>
      <c r="L20" s="1" t="str">
        <f>VLOOKUP($H$2,Values!A:E,5,FALSE)</f>
        <v>psi/Ft.lbs</v>
      </c>
    </row>
    <row r="21" spans="2:12" x14ac:dyDescent="0.25">
      <c r="B21" s="16"/>
      <c r="C21" s="24" t="s">
        <v>4</v>
      </c>
      <c r="D21" s="17" t="str">
        <f t="shared" si="2"/>
        <v/>
      </c>
      <c r="E21" s="24" t="s">
        <v>47</v>
      </c>
      <c r="F21" s="1" t="str">
        <f>VLOOKUP($B$2,Values!A:E,4,FALSE)</f>
        <v>bar/Nm</v>
      </c>
      <c r="H21" s="16"/>
      <c r="I21" s="24" t="s">
        <v>48</v>
      </c>
      <c r="J21" s="17" t="str">
        <f t="shared" si="3"/>
        <v/>
      </c>
      <c r="K21" s="24" t="s">
        <v>49</v>
      </c>
      <c r="L21" s="1" t="str">
        <f>VLOOKUP($H$2,Values!A:E,5,FALSE)</f>
        <v>psi/Ft.lbs</v>
      </c>
    </row>
    <row r="22" spans="2:12" x14ac:dyDescent="0.25">
      <c r="B22" s="16"/>
      <c r="C22" s="24" t="s">
        <v>4</v>
      </c>
      <c r="D22" s="17" t="str">
        <f t="shared" si="2"/>
        <v/>
      </c>
      <c r="E22" s="24" t="s">
        <v>47</v>
      </c>
      <c r="F22" s="1" t="str">
        <f>VLOOKUP($B$2,Values!A:E,4,FALSE)</f>
        <v>bar/Nm</v>
      </c>
      <c r="H22" s="16"/>
      <c r="I22" s="24" t="s">
        <v>48</v>
      </c>
      <c r="J22" s="17" t="str">
        <f t="shared" si="3"/>
        <v/>
      </c>
      <c r="K22" s="24" t="s">
        <v>49</v>
      </c>
      <c r="L22" s="1" t="str">
        <f>VLOOKUP($H$2,Values!A:E,5,FALSE)</f>
        <v>psi/Ft.lbs</v>
      </c>
    </row>
    <row r="23" spans="2:12" x14ac:dyDescent="0.25">
      <c r="B23" s="16"/>
      <c r="C23" s="24" t="s">
        <v>4</v>
      </c>
      <c r="D23" s="17" t="str">
        <f t="shared" si="2"/>
        <v/>
      </c>
      <c r="E23" s="24" t="s">
        <v>47</v>
      </c>
      <c r="F23" s="1" t="str">
        <f>VLOOKUP($B$2,Values!A:E,4,FALSE)</f>
        <v>bar/Nm</v>
      </c>
      <c r="H23" s="16"/>
      <c r="I23" s="24" t="s">
        <v>48</v>
      </c>
      <c r="J23" s="17" t="str">
        <f t="shared" si="3"/>
        <v/>
      </c>
      <c r="K23" s="24" t="s">
        <v>49</v>
      </c>
      <c r="L23" s="1" t="str">
        <f>VLOOKUP($H$2,Values!A:E,5,FALSE)</f>
        <v>psi/Ft.lbs</v>
      </c>
    </row>
    <row r="24" spans="2:12" x14ac:dyDescent="0.25">
      <c r="B24" s="16"/>
      <c r="C24" s="24" t="s">
        <v>4</v>
      </c>
      <c r="D24" s="17" t="str">
        <f t="shared" si="2"/>
        <v/>
      </c>
      <c r="E24" s="24" t="s">
        <v>47</v>
      </c>
      <c r="F24" s="1" t="str">
        <f>VLOOKUP($B$2,Values!A:E,4,FALSE)</f>
        <v>bar/Nm</v>
      </c>
      <c r="H24" s="16"/>
      <c r="I24" s="24" t="s">
        <v>48</v>
      </c>
      <c r="J24" s="17" t="str">
        <f t="shared" si="3"/>
        <v/>
      </c>
      <c r="K24" s="24" t="s">
        <v>49</v>
      </c>
      <c r="L24" s="1" t="str">
        <f>VLOOKUP($H$2,Values!A:E,5,FALSE)</f>
        <v>psi/Ft.lbs</v>
      </c>
    </row>
    <row r="25" spans="2:12" x14ac:dyDescent="0.25">
      <c r="B25" s="16"/>
      <c r="C25" s="24" t="s">
        <v>4</v>
      </c>
      <c r="D25" s="17" t="str">
        <f t="shared" si="2"/>
        <v/>
      </c>
      <c r="E25" s="24" t="s">
        <v>47</v>
      </c>
      <c r="F25" s="1" t="str">
        <f>VLOOKUP($B$2,Values!A:E,4,FALSE)</f>
        <v>bar/Nm</v>
      </c>
      <c r="H25" s="16"/>
      <c r="I25" s="24" t="s">
        <v>48</v>
      </c>
      <c r="J25" s="17" t="str">
        <f t="shared" si="3"/>
        <v/>
      </c>
      <c r="K25" s="24" t="s">
        <v>49</v>
      </c>
      <c r="L25" s="1" t="str">
        <f>VLOOKUP($H$2,Values!A:E,5,FALSE)</f>
        <v>psi/Ft.lbs</v>
      </c>
    </row>
    <row r="26" spans="2:12" x14ac:dyDescent="0.25">
      <c r="B26" s="16"/>
      <c r="C26" s="24" t="s">
        <v>4</v>
      </c>
      <c r="D26" s="17" t="str">
        <f t="shared" si="2"/>
        <v/>
      </c>
      <c r="E26" s="24" t="s">
        <v>47</v>
      </c>
      <c r="F26" s="1" t="str">
        <f>VLOOKUP($B$2,Values!A:E,4,FALSE)</f>
        <v>bar/Nm</v>
      </c>
      <c r="H26" s="16"/>
      <c r="I26" s="24" t="s">
        <v>48</v>
      </c>
      <c r="J26" s="17" t="str">
        <f t="shared" si="3"/>
        <v/>
      </c>
      <c r="K26" s="24" t="s">
        <v>49</v>
      </c>
      <c r="L26" s="1" t="str">
        <f>VLOOKUP($H$2,Values!A:E,5,FALSE)</f>
        <v>psi/Ft.lbs</v>
      </c>
    </row>
    <row r="27" spans="2:12" x14ac:dyDescent="0.25">
      <c r="B27" s="16"/>
      <c r="C27" s="24" t="s">
        <v>4</v>
      </c>
      <c r="D27" s="17" t="str">
        <f t="shared" si="2"/>
        <v/>
      </c>
      <c r="E27" s="24" t="s">
        <v>47</v>
      </c>
      <c r="F27" s="1" t="str">
        <f>VLOOKUP($B$2,Values!A:E,4,FALSE)</f>
        <v>bar/Nm</v>
      </c>
      <c r="H27" s="16"/>
      <c r="I27" s="24" t="s">
        <v>48</v>
      </c>
      <c r="J27" s="17" t="str">
        <f t="shared" si="3"/>
        <v/>
      </c>
      <c r="K27" s="24" t="s">
        <v>49</v>
      </c>
      <c r="L27" s="1" t="str">
        <f>VLOOKUP($H$2,Values!A:E,5,FALSE)</f>
        <v>psi/Ft.lbs</v>
      </c>
    </row>
    <row r="28" spans="2:12" x14ac:dyDescent="0.25">
      <c r="B28" s="16"/>
      <c r="C28" s="24" t="s">
        <v>4</v>
      </c>
      <c r="D28" s="17" t="str">
        <f t="shared" si="2"/>
        <v/>
      </c>
      <c r="E28" s="24" t="s">
        <v>47</v>
      </c>
      <c r="F28" s="1" t="str">
        <f>VLOOKUP($B$2,Values!A:E,4,FALSE)</f>
        <v>bar/Nm</v>
      </c>
      <c r="H28" s="16"/>
      <c r="I28" s="24" t="s">
        <v>48</v>
      </c>
      <c r="J28" s="17" t="str">
        <f t="shared" si="3"/>
        <v/>
      </c>
      <c r="K28" s="24" t="s">
        <v>49</v>
      </c>
      <c r="L28" s="1" t="str">
        <f>VLOOKUP($H$2,Values!A:E,5,FALSE)</f>
        <v>psi/Ft.lbs</v>
      </c>
    </row>
    <row r="29" spans="2:12" x14ac:dyDescent="0.25">
      <c r="B29" s="33" t="s">
        <v>4</v>
      </c>
      <c r="C29" s="33"/>
      <c r="D29" s="33"/>
      <c r="E29" s="33"/>
      <c r="H29" s="33" t="s">
        <v>5</v>
      </c>
      <c r="I29" s="33"/>
      <c r="J29" s="33"/>
      <c r="K29" s="33"/>
    </row>
    <row r="30" spans="2:12" x14ac:dyDescent="0.25">
      <c r="B30" s="34"/>
      <c r="C30" s="34"/>
      <c r="D30" s="34"/>
      <c r="E30" s="34"/>
      <c r="H30" s="34"/>
      <c r="I30" s="34"/>
      <c r="J30" s="34"/>
      <c r="K30" s="34"/>
    </row>
  </sheetData>
  <sheetProtection algorithmName="SHA-512" hashValue="nqHWxGPz7eK0+Hds+1cCqCMk+uRcNTx/y1oY12b0PjmY+Ecnm1qRWIYx2KMDj6u6asOyBT+q6iE/AUaKA7D1uw==" saltValue="vAd5KYSgnpJ9rodx33MmKw==" spinCount="100000" sheet="1" objects="1" scenarios="1" selectLockedCells="1"/>
  <mergeCells count="4">
    <mergeCell ref="B2:E2"/>
    <mergeCell ref="H2:K2"/>
    <mergeCell ref="B29:E30"/>
    <mergeCell ref="H29:K3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Values!$A$1:$A$20</xm:f>
          </x14:formula1>
          <xm:sqref>H2</xm:sqref>
        </x14:dataValidation>
        <x14:dataValidation type="list" allowBlank="1" showInputMessage="1" showErrorMessage="1" xr:uid="{00000000-0002-0000-0400-000001000000}">
          <x14:formula1>
            <xm:f>Values!$A$1:$A$27</xm:f>
          </x14:formula1>
          <xm:sqref>B2:E2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4FABEC9F1B04982D4231D741757DA" ma:contentTypeVersion="3" ma:contentTypeDescription="Create a new document." ma:contentTypeScope="" ma:versionID="717dca671bed4af5caf849e58c4301df">
  <xsd:schema xmlns:xsd="http://www.w3.org/2001/XMLSchema" xmlns:xs="http://www.w3.org/2001/XMLSchema" xmlns:p="http://schemas.microsoft.com/office/2006/metadata/properties" xmlns:ns2="5bdc056a-25ac-4be4-9793-27a3cfc4e580" targetNamespace="http://schemas.microsoft.com/office/2006/metadata/properties" ma:root="true" ma:fieldsID="267a27b387515aca5e7fedb0e960a9f3" ns2:_="">
    <xsd:import namespace="5bdc056a-25ac-4be4-9793-27a3cfc4e5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c056a-25ac-4be4-9793-27a3cfc4e5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07C3FF-435A-4494-9BBF-98E58C27F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c056a-25ac-4be4-9793-27a3cfc4e5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F49FEF-0FB6-4096-86CA-FEF17B2D4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37211C-5C07-4E38-83AE-E2A96522C51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bdc056a-25ac-4be4-9793-27a3cfc4e58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Metric Torque charts</vt:lpstr>
      <vt:lpstr>Values</vt:lpstr>
      <vt:lpstr>Values SQ&amp;HX</vt:lpstr>
      <vt:lpstr>Imp. Torque charts</vt:lpstr>
      <vt:lpstr>Torque vs. pressure</vt:lpstr>
      <vt:lpstr>'Imp. Torque charts'!FT</vt:lpstr>
      <vt:lpstr>'Imp. Torque charts'!Nm</vt:lpstr>
      <vt:lpstr>'Metric Torque charts'!Nm</vt:lpstr>
      <vt:lpstr>'Imp. Torque charts'!Print_Area</vt:lpstr>
      <vt:lpstr>'Metric Torque charts'!Print_Area</vt:lpstr>
    </vt:vector>
  </TitlesOfParts>
  <Manager/>
  <Company>Actuant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timo.willemsen</dc:creator>
  <cp:keywords/>
  <dc:description/>
  <cp:lastModifiedBy>Marsh, Andrew</cp:lastModifiedBy>
  <cp:revision/>
  <dcterms:created xsi:type="dcterms:W3CDTF">2016-06-02T11:50:05Z</dcterms:created>
  <dcterms:modified xsi:type="dcterms:W3CDTF">2020-04-27T23:15:43Z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0x010100CFB4FABEC9F1B04982D4231D741757DA</vt:lpwstr>
  </property>
</Properties>
</file>